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75" windowWidth="19425" windowHeight="7995" activeTab="2"/>
  </bookViews>
  <sheets>
    <sheet name="גיליון1" sheetId="4" r:id="rId1"/>
    <sheet name="הנחות 2015 לפי איזורים" sheetId="3" r:id="rId2"/>
    <sheet name="חלופות - ב עם עדכון הנחות" sheetId="2" r:id="rId3"/>
    <sheet name="חלופות - ב" sheetId="1" r:id="rId4"/>
  </sheets>
  <definedNames>
    <definedName name="_xlnm.Print_Area" localSheetId="3">'חלופות - ב'!$A$1:$AD$34</definedName>
    <definedName name="_xlnm.Print_Area" localSheetId="2">'חלופות - ב עם עדכון הנחות'!$A$1:$AD$35</definedName>
  </definedNames>
  <calcPr calcId="145621"/>
</workbook>
</file>

<file path=xl/calcChain.xml><?xml version="1.0" encoding="utf-8"?>
<calcChain xmlns="http://schemas.openxmlformats.org/spreadsheetml/2006/main">
  <c r="C24" i="2" l="1"/>
  <c r="R24" i="2" s="1"/>
  <c r="C23" i="2"/>
  <c r="R23" i="2" s="1"/>
  <c r="C22" i="2"/>
  <c r="R22" i="2" s="1"/>
  <c r="C21" i="2"/>
  <c r="R21" i="2" s="1"/>
  <c r="C20" i="2"/>
  <c r="R20" i="2" s="1"/>
  <c r="C18" i="2"/>
  <c r="R18" i="2" s="1"/>
  <c r="C17" i="2"/>
  <c r="R17" i="2" s="1"/>
  <c r="C16" i="2"/>
  <c r="R16" i="2" s="1"/>
  <c r="C15" i="2"/>
  <c r="R15" i="2" s="1"/>
  <c r="C14" i="2"/>
  <c r="R14" i="2" s="1"/>
  <c r="C13" i="2"/>
  <c r="R13" i="2" s="1"/>
  <c r="C12" i="2"/>
  <c r="R12" i="2" s="1"/>
  <c r="C26" i="2"/>
  <c r="R26" i="2" s="1"/>
  <c r="C11" i="2"/>
  <c r="R11" i="2" s="1"/>
  <c r="C10" i="2"/>
  <c r="R10" i="2" s="1"/>
  <c r="C9" i="2"/>
  <c r="R9" i="2" s="1"/>
  <c r="C8" i="2"/>
  <c r="C7" i="2"/>
  <c r="R7" i="2" s="1"/>
  <c r="C6" i="2"/>
  <c r="R6" i="2" s="1"/>
  <c r="C5" i="2"/>
  <c r="R5" i="2" s="1"/>
  <c r="C4" i="2"/>
  <c r="R4" i="2" s="1"/>
  <c r="F363" i="3"/>
  <c r="X35" i="2"/>
  <c r="T35" i="2"/>
  <c r="N25" i="2"/>
  <c r="J25" i="2"/>
  <c r="H25" i="2"/>
  <c r="G25" i="2"/>
  <c r="E25" i="2"/>
  <c r="D25" i="2"/>
  <c r="B25" i="2"/>
  <c r="A25" i="2"/>
  <c r="X24" i="2"/>
  <c r="P24" i="2"/>
  <c r="I24" i="2"/>
  <c r="K24" i="2" s="1"/>
  <c r="M24" i="2" s="1"/>
  <c r="F24" i="2"/>
  <c r="X23" i="2"/>
  <c r="P23" i="2"/>
  <c r="I23" i="2"/>
  <c r="K23" i="2" s="1"/>
  <c r="M23" i="2" s="1"/>
  <c r="F23" i="2"/>
  <c r="X22" i="2"/>
  <c r="P22" i="2"/>
  <c r="I22" i="2"/>
  <c r="K22" i="2" s="1"/>
  <c r="M22" i="2" s="1"/>
  <c r="T22" i="2" s="1"/>
  <c r="F22" i="2"/>
  <c r="X21" i="2"/>
  <c r="P21" i="2"/>
  <c r="I21" i="2"/>
  <c r="K21" i="2" s="1"/>
  <c r="M21" i="2" s="1"/>
  <c r="F21" i="2"/>
  <c r="X20" i="2"/>
  <c r="P20" i="2"/>
  <c r="I20" i="2"/>
  <c r="K20" i="2" s="1"/>
  <c r="M20" i="2" s="1"/>
  <c r="F20" i="2"/>
  <c r="X19" i="2"/>
  <c r="R19" i="2"/>
  <c r="P19" i="2"/>
  <c r="I19" i="2"/>
  <c r="K19" i="2" s="1"/>
  <c r="M19" i="2" s="1"/>
  <c r="F19" i="2"/>
  <c r="X18" i="2"/>
  <c r="P18" i="2"/>
  <c r="I18" i="2"/>
  <c r="K18" i="2" s="1"/>
  <c r="M18" i="2" s="1"/>
  <c r="T18" i="2" s="1"/>
  <c r="F18" i="2"/>
  <c r="X17" i="2"/>
  <c r="P17" i="2"/>
  <c r="I17" i="2"/>
  <c r="K17" i="2" s="1"/>
  <c r="M17" i="2" s="1"/>
  <c r="F17" i="2"/>
  <c r="X16" i="2"/>
  <c r="P16" i="2"/>
  <c r="I16" i="2"/>
  <c r="K16" i="2" s="1"/>
  <c r="M16" i="2" s="1"/>
  <c r="F16" i="2"/>
  <c r="X15" i="2"/>
  <c r="P15" i="2"/>
  <c r="I15" i="2"/>
  <c r="K15" i="2" s="1"/>
  <c r="M15" i="2" s="1"/>
  <c r="F15" i="2"/>
  <c r="X14" i="2"/>
  <c r="P14" i="2"/>
  <c r="I14" i="2"/>
  <c r="K14" i="2" s="1"/>
  <c r="M14" i="2" s="1"/>
  <c r="T14" i="2" s="1"/>
  <c r="F14" i="2"/>
  <c r="X13" i="2"/>
  <c r="P13" i="2"/>
  <c r="I13" i="2"/>
  <c r="K13" i="2" s="1"/>
  <c r="M13" i="2" s="1"/>
  <c r="F13" i="2"/>
  <c r="X12" i="2"/>
  <c r="P12" i="2"/>
  <c r="I12" i="2"/>
  <c r="K12" i="2" s="1"/>
  <c r="M12" i="2" s="1"/>
  <c r="F12" i="2"/>
  <c r="X26" i="2"/>
  <c r="AB26" i="2" s="1"/>
  <c r="P26" i="2"/>
  <c r="I26" i="2"/>
  <c r="K26" i="2" s="1"/>
  <c r="M26" i="2" s="1"/>
  <c r="F26" i="2"/>
  <c r="X11" i="2"/>
  <c r="P11" i="2"/>
  <c r="I11" i="2"/>
  <c r="K11" i="2" s="1"/>
  <c r="M11" i="2" s="1"/>
  <c r="T11" i="2" s="1"/>
  <c r="F11" i="2"/>
  <c r="X10" i="2"/>
  <c r="P10" i="2"/>
  <c r="I10" i="2"/>
  <c r="K10" i="2" s="1"/>
  <c r="M10" i="2" s="1"/>
  <c r="F10" i="2"/>
  <c r="X9" i="2"/>
  <c r="P9" i="2"/>
  <c r="I9" i="2"/>
  <c r="K9" i="2" s="1"/>
  <c r="M9" i="2" s="1"/>
  <c r="F9" i="2"/>
  <c r="X8" i="2"/>
  <c r="R8" i="2"/>
  <c r="P8" i="2"/>
  <c r="I8" i="2"/>
  <c r="K8" i="2" s="1"/>
  <c r="M8" i="2" s="1"/>
  <c r="F8" i="2"/>
  <c r="X7" i="2"/>
  <c r="P7" i="2"/>
  <c r="I7" i="2"/>
  <c r="K7" i="2" s="1"/>
  <c r="M7" i="2" s="1"/>
  <c r="T7" i="2" s="1"/>
  <c r="F7" i="2"/>
  <c r="X6" i="2"/>
  <c r="P6" i="2"/>
  <c r="I6" i="2"/>
  <c r="K6" i="2" s="1"/>
  <c r="M6" i="2" s="1"/>
  <c r="F6" i="2"/>
  <c r="X5" i="2"/>
  <c r="P5" i="2"/>
  <c r="I5" i="2"/>
  <c r="K5" i="2" s="1"/>
  <c r="M5" i="2" s="1"/>
  <c r="F5" i="2"/>
  <c r="X4" i="2"/>
  <c r="P4" i="2"/>
  <c r="I4" i="2"/>
  <c r="F4" i="2"/>
  <c r="F25" i="2" l="1"/>
  <c r="Q13" i="2"/>
  <c r="P25" i="2"/>
  <c r="Q9" i="2" s="1"/>
  <c r="X25" i="2"/>
  <c r="C25" i="2"/>
  <c r="R25" i="2" s="1"/>
  <c r="S17" i="2" s="1"/>
  <c r="O10" i="2"/>
  <c r="T10" i="2"/>
  <c r="T23" i="2"/>
  <c r="O23" i="2"/>
  <c r="Q16" i="2"/>
  <c r="Q20" i="2"/>
  <c r="I25" i="2"/>
  <c r="K4" i="2"/>
  <c r="Q7" i="2"/>
  <c r="Q10" i="2"/>
  <c r="T26" i="2"/>
  <c r="O26" i="2"/>
  <c r="Q14" i="2"/>
  <c r="T19" i="2"/>
  <c r="O19" i="2"/>
  <c r="O21" i="2"/>
  <c r="T21" i="2"/>
  <c r="T8" i="2"/>
  <c r="O8" i="2"/>
  <c r="O6" i="2"/>
  <c r="T6" i="2"/>
  <c r="O13" i="2"/>
  <c r="T13" i="2"/>
  <c r="T15" i="2"/>
  <c r="O15" i="2"/>
  <c r="O17" i="2"/>
  <c r="T17" i="2"/>
  <c r="Q22" i="2"/>
  <c r="T5" i="2"/>
  <c r="O5" i="2"/>
  <c r="T9" i="2"/>
  <c r="O9" i="2"/>
  <c r="O12" i="2"/>
  <c r="T12" i="2"/>
  <c r="O16" i="2"/>
  <c r="T16" i="2"/>
  <c r="O20" i="2"/>
  <c r="T20" i="2"/>
  <c r="O24" i="2"/>
  <c r="T24" i="2"/>
  <c r="Q4" i="2"/>
  <c r="O7" i="2"/>
  <c r="O11" i="2"/>
  <c r="Q26" i="2"/>
  <c r="O14" i="2"/>
  <c r="O18" i="2"/>
  <c r="Q19" i="2"/>
  <c r="O22" i="2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4" i="1"/>
  <c r="X34" i="1"/>
  <c r="T34" i="1"/>
  <c r="N26" i="1"/>
  <c r="J26" i="1"/>
  <c r="H26" i="1"/>
  <c r="G26" i="1"/>
  <c r="E26" i="1"/>
  <c r="D26" i="1"/>
  <c r="C26" i="1"/>
  <c r="R26" i="1" s="1"/>
  <c r="B26" i="1"/>
  <c r="P26" i="1" s="1"/>
  <c r="A26" i="1"/>
  <c r="R25" i="1"/>
  <c r="P25" i="1"/>
  <c r="Q25" i="1" s="1"/>
  <c r="I25" i="1"/>
  <c r="K25" i="1" s="1"/>
  <c r="M25" i="1" s="1"/>
  <c r="O25" i="1" s="1"/>
  <c r="F25" i="1"/>
  <c r="R24" i="1"/>
  <c r="S24" i="1" s="1"/>
  <c r="Q24" i="1"/>
  <c r="P24" i="1"/>
  <c r="K24" i="1"/>
  <c r="M24" i="1" s="1"/>
  <c r="I24" i="1"/>
  <c r="F24" i="1"/>
  <c r="R23" i="1"/>
  <c r="S23" i="1" s="1"/>
  <c r="P23" i="1"/>
  <c r="M23" i="1"/>
  <c r="T23" i="1" s="1"/>
  <c r="K23" i="1"/>
  <c r="I23" i="1"/>
  <c r="F23" i="1"/>
  <c r="T22" i="1"/>
  <c r="S22" i="1"/>
  <c r="R22" i="1"/>
  <c r="P22" i="1"/>
  <c r="Q22" i="1" s="1"/>
  <c r="O22" i="1"/>
  <c r="I22" i="1"/>
  <c r="K22" i="1" s="1"/>
  <c r="M22" i="1" s="1"/>
  <c r="F22" i="1"/>
  <c r="R21" i="1"/>
  <c r="Q21" i="1"/>
  <c r="P21" i="1"/>
  <c r="I21" i="1"/>
  <c r="K21" i="1" s="1"/>
  <c r="M21" i="1" s="1"/>
  <c r="F21" i="1"/>
  <c r="R20" i="1"/>
  <c r="S20" i="1" s="1"/>
  <c r="Q20" i="1"/>
  <c r="P20" i="1"/>
  <c r="K20" i="1"/>
  <c r="M20" i="1" s="1"/>
  <c r="I20" i="1"/>
  <c r="F20" i="1"/>
  <c r="R19" i="1"/>
  <c r="S19" i="1" s="1"/>
  <c r="P19" i="1"/>
  <c r="M19" i="1"/>
  <c r="T19" i="1" s="1"/>
  <c r="K19" i="1"/>
  <c r="I19" i="1"/>
  <c r="F19" i="1"/>
  <c r="T18" i="1"/>
  <c r="S18" i="1"/>
  <c r="R18" i="1"/>
  <c r="P18" i="1"/>
  <c r="Q18" i="1" s="1"/>
  <c r="O18" i="1"/>
  <c r="I18" i="1"/>
  <c r="K18" i="1" s="1"/>
  <c r="M18" i="1" s="1"/>
  <c r="F18" i="1"/>
  <c r="R17" i="1"/>
  <c r="Q17" i="1"/>
  <c r="P17" i="1"/>
  <c r="I17" i="1"/>
  <c r="K17" i="1" s="1"/>
  <c r="M17" i="1" s="1"/>
  <c r="F17" i="1"/>
  <c r="R16" i="1"/>
  <c r="S16" i="1" s="1"/>
  <c r="Q16" i="1"/>
  <c r="P16" i="1"/>
  <c r="M16" i="1"/>
  <c r="K16" i="1"/>
  <c r="I16" i="1"/>
  <c r="F16" i="1"/>
  <c r="R15" i="1"/>
  <c r="S15" i="1" s="1"/>
  <c r="P15" i="1"/>
  <c r="M15" i="1"/>
  <c r="T15" i="1" s="1"/>
  <c r="K15" i="1"/>
  <c r="I15" i="1"/>
  <c r="F15" i="1"/>
  <c r="T14" i="1"/>
  <c r="S14" i="1"/>
  <c r="R14" i="1"/>
  <c r="P14" i="1"/>
  <c r="Q14" i="1" s="1"/>
  <c r="O14" i="1"/>
  <c r="I14" i="1"/>
  <c r="K14" i="1" s="1"/>
  <c r="M14" i="1" s="1"/>
  <c r="F14" i="1"/>
  <c r="R13" i="1"/>
  <c r="Q13" i="1"/>
  <c r="P13" i="1"/>
  <c r="I13" i="1"/>
  <c r="K13" i="1" s="1"/>
  <c r="M13" i="1" s="1"/>
  <c r="F13" i="1"/>
  <c r="R12" i="1"/>
  <c r="S12" i="1" s="1"/>
  <c r="Q12" i="1"/>
  <c r="P12" i="1"/>
  <c r="M12" i="1"/>
  <c r="K12" i="1"/>
  <c r="I12" i="1"/>
  <c r="F12" i="1"/>
  <c r="S11" i="1"/>
  <c r="R11" i="1"/>
  <c r="P11" i="1"/>
  <c r="M11" i="1"/>
  <c r="T11" i="1" s="1"/>
  <c r="K11" i="1"/>
  <c r="I11" i="1"/>
  <c r="F11" i="1"/>
  <c r="T10" i="1"/>
  <c r="S10" i="1"/>
  <c r="R10" i="1"/>
  <c r="P10" i="1"/>
  <c r="Q10" i="1" s="1"/>
  <c r="O10" i="1"/>
  <c r="I10" i="1"/>
  <c r="K10" i="1" s="1"/>
  <c r="M10" i="1" s="1"/>
  <c r="F10" i="1"/>
  <c r="R9" i="1"/>
  <c r="Q9" i="1"/>
  <c r="P9" i="1"/>
  <c r="I9" i="1"/>
  <c r="K9" i="1" s="1"/>
  <c r="M9" i="1" s="1"/>
  <c r="F9" i="1"/>
  <c r="R8" i="1"/>
  <c r="S8" i="1" s="1"/>
  <c r="Q8" i="1"/>
  <c r="P8" i="1"/>
  <c r="M8" i="1"/>
  <c r="K8" i="1"/>
  <c r="I8" i="1"/>
  <c r="F8" i="1"/>
  <c r="S7" i="1"/>
  <c r="R7" i="1"/>
  <c r="P7" i="1"/>
  <c r="M7" i="1"/>
  <c r="T7" i="1" s="1"/>
  <c r="K7" i="1"/>
  <c r="I7" i="1"/>
  <c r="F7" i="1"/>
  <c r="T6" i="1"/>
  <c r="S6" i="1"/>
  <c r="R6" i="1"/>
  <c r="P6" i="1"/>
  <c r="Q6" i="1" s="1"/>
  <c r="O6" i="1"/>
  <c r="I6" i="1"/>
  <c r="K6" i="1" s="1"/>
  <c r="M6" i="1" s="1"/>
  <c r="F6" i="1"/>
  <c r="R5" i="1"/>
  <c r="Q5" i="1"/>
  <c r="P5" i="1"/>
  <c r="I5" i="1"/>
  <c r="I26" i="1" s="1"/>
  <c r="F5" i="1"/>
  <c r="R4" i="1"/>
  <c r="S4" i="1" s="1"/>
  <c r="Q4" i="1"/>
  <c r="P4" i="1"/>
  <c r="M4" i="1"/>
  <c r="K4" i="1"/>
  <c r="I4" i="1"/>
  <c r="F4" i="1"/>
  <c r="Q11" i="2" l="1"/>
  <c r="Q23" i="2"/>
  <c r="Q15" i="2"/>
  <c r="Q8" i="2"/>
  <c r="Q18" i="2"/>
  <c r="Q24" i="2"/>
  <c r="Q21" i="2"/>
  <c r="Q12" i="2"/>
  <c r="Q6" i="2"/>
  <c r="Q5" i="2"/>
  <c r="Q17" i="2"/>
  <c r="S14" i="2"/>
  <c r="S11" i="2"/>
  <c r="S7" i="2"/>
  <c r="S18" i="2"/>
  <c r="S22" i="2"/>
  <c r="S6" i="2"/>
  <c r="S12" i="2"/>
  <c r="S5" i="2"/>
  <c r="S23" i="2"/>
  <c r="S13" i="2"/>
  <c r="S26" i="2"/>
  <c r="S21" i="2"/>
  <c r="S20" i="2"/>
  <c r="S10" i="2"/>
  <c r="S9" i="2"/>
  <c r="S19" i="2"/>
  <c r="S15" i="2"/>
  <c r="S8" i="2"/>
  <c r="S16" i="2"/>
  <c r="S24" i="2"/>
  <c r="S4" i="2"/>
  <c r="M4" i="2"/>
  <c r="K25" i="2"/>
  <c r="O17" i="1"/>
  <c r="T17" i="1"/>
  <c r="T20" i="1"/>
  <c r="O20" i="1"/>
  <c r="X26" i="1"/>
  <c r="O9" i="1"/>
  <c r="T9" i="1"/>
  <c r="O13" i="1"/>
  <c r="T13" i="1"/>
  <c r="O21" i="1"/>
  <c r="T21" i="1"/>
  <c r="T24" i="1"/>
  <c r="O24" i="1"/>
  <c r="K5" i="1"/>
  <c r="M5" i="1" s="1"/>
  <c r="F26" i="1"/>
  <c r="Q23" i="1"/>
  <c r="Q19" i="1"/>
  <c r="Q15" i="1"/>
  <c r="Q11" i="1"/>
  <c r="Q7" i="1"/>
  <c r="Q26" i="1" s="1"/>
  <c r="T4" i="1"/>
  <c r="O4" i="1"/>
  <c r="T8" i="1"/>
  <c r="O8" i="1"/>
  <c r="T12" i="1"/>
  <c r="O12" i="1"/>
  <c r="T16" i="1"/>
  <c r="O16" i="1"/>
  <c r="T25" i="1"/>
  <c r="S25" i="1"/>
  <c r="S21" i="1"/>
  <c r="S17" i="1"/>
  <c r="S13" i="1"/>
  <c r="S9" i="1"/>
  <c r="S5" i="1"/>
  <c r="S26" i="1" s="1"/>
  <c r="O7" i="1"/>
  <c r="O11" i="1"/>
  <c r="O15" i="1"/>
  <c r="O19" i="1"/>
  <c r="O23" i="1"/>
  <c r="Q25" i="2" l="1"/>
  <c r="S25" i="2"/>
  <c r="M25" i="2"/>
  <c r="N29" i="2" s="1"/>
  <c r="T4" i="2"/>
  <c r="O4" i="2"/>
  <c r="O5" i="1"/>
  <c r="T5" i="1"/>
  <c r="M26" i="1"/>
  <c r="K26" i="1"/>
  <c r="Y18" i="2" l="1"/>
  <c r="Z8" i="2"/>
  <c r="Z23" i="2"/>
  <c r="Y16" i="2"/>
  <c r="Z9" i="2"/>
  <c r="Z24" i="2"/>
  <c r="Y17" i="2"/>
  <c r="Z13" i="2"/>
  <c r="Y7" i="2"/>
  <c r="Y22" i="2"/>
  <c r="Z18" i="2"/>
  <c r="Y26" i="2"/>
  <c r="Z26" i="2"/>
  <c r="Y5" i="2"/>
  <c r="Y20" i="2"/>
  <c r="Z12" i="2"/>
  <c r="Y6" i="2"/>
  <c r="Y21" i="2"/>
  <c r="Z17" i="2"/>
  <c r="Y11" i="2"/>
  <c r="Z7" i="2"/>
  <c r="Z22" i="2"/>
  <c r="Y15" i="2"/>
  <c r="Z15" i="2"/>
  <c r="Y9" i="2"/>
  <c r="Y24" i="2"/>
  <c r="Z16" i="2"/>
  <c r="Y10" i="2"/>
  <c r="Z6" i="2"/>
  <c r="Z21" i="2"/>
  <c r="Y14" i="2"/>
  <c r="Z11" i="2"/>
  <c r="Y4" i="2"/>
  <c r="Y19" i="2"/>
  <c r="Z19" i="2"/>
  <c r="Y12" i="2"/>
  <c r="Z5" i="2"/>
  <c r="Z20" i="2"/>
  <c r="Y13" i="2"/>
  <c r="Z10" i="2"/>
  <c r="Z4" i="2"/>
  <c r="Z14" i="2"/>
  <c r="Y8" i="2"/>
  <c r="Y23" i="2"/>
  <c r="AA17" i="2"/>
  <c r="AA4" i="2"/>
  <c r="AA11" i="2"/>
  <c r="AA5" i="2"/>
  <c r="AA6" i="2"/>
  <c r="AA19" i="2"/>
  <c r="AA21" i="2"/>
  <c r="AA24" i="2"/>
  <c r="AA13" i="2"/>
  <c r="AA12" i="2"/>
  <c r="AA14" i="2"/>
  <c r="AA15" i="2"/>
  <c r="AA26" i="2"/>
  <c r="AA22" i="2"/>
  <c r="AA8" i="2"/>
  <c r="AA9" i="2"/>
  <c r="AA23" i="2"/>
  <c r="AA10" i="2"/>
  <c r="AA7" i="2"/>
  <c r="AA18" i="2"/>
  <c r="AA16" i="2"/>
  <c r="AA20" i="2"/>
  <c r="T25" i="2"/>
  <c r="N28" i="2"/>
  <c r="T26" i="1"/>
  <c r="N27" i="1"/>
  <c r="N28" i="1"/>
  <c r="Y25" i="2" l="1"/>
  <c r="Z25" i="2"/>
  <c r="AA25" i="2"/>
  <c r="Y25" i="1"/>
  <c r="AA23" i="1"/>
  <c r="Z22" i="1"/>
  <c r="Y21" i="1"/>
  <c r="AA19" i="1"/>
  <c r="Z18" i="1"/>
  <c r="Y17" i="1"/>
  <c r="AA15" i="1"/>
  <c r="Z14" i="1"/>
  <c r="Y13" i="1"/>
  <c r="AA11" i="1"/>
  <c r="Z10" i="1"/>
  <c r="Y9" i="1"/>
  <c r="AA7" i="1"/>
  <c r="Z6" i="1"/>
  <c r="Y5" i="1"/>
  <c r="AA24" i="1"/>
  <c r="Z23" i="1"/>
  <c r="Y22" i="1"/>
  <c r="AA20" i="1"/>
  <c r="Z19" i="1"/>
  <c r="Y18" i="1"/>
  <c r="AA16" i="1"/>
  <c r="Z15" i="1"/>
  <c r="Y14" i="1"/>
  <c r="AA12" i="1"/>
  <c r="Z11" i="1"/>
  <c r="Y10" i="1"/>
  <c r="AA8" i="1"/>
  <c r="Z7" i="1"/>
  <c r="Y6" i="1"/>
  <c r="AA4" i="1"/>
  <c r="AA25" i="1"/>
  <c r="Z24" i="1"/>
  <c r="Y23" i="1"/>
  <c r="AA21" i="1"/>
  <c r="Z20" i="1"/>
  <c r="Y19" i="1"/>
  <c r="AA17" i="1"/>
  <c r="Z16" i="1"/>
  <c r="Y15" i="1"/>
  <c r="AA13" i="1"/>
  <c r="Z12" i="1"/>
  <c r="Y11" i="1"/>
  <c r="AA9" i="1"/>
  <c r="Z8" i="1"/>
  <c r="Y7" i="1"/>
  <c r="AA5" i="1"/>
  <c r="Z4" i="1"/>
  <c r="Z25" i="1"/>
  <c r="Y24" i="1"/>
  <c r="AA22" i="1"/>
  <c r="Z21" i="1"/>
  <c r="Y20" i="1"/>
  <c r="AA18" i="1"/>
  <c r="Z17" i="1"/>
  <c r="Y16" i="1"/>
  <c r="AA14" i="1"/>
  <c r="Z13" i="1"/>
  <c r="Y12" i="1"/>
  <c r="AA10" i="1"/>
  <c r="Z9" i="1"/>
  <c r="Y8" i="1"/>
  <c r="AA6" i="1"/>
  <c r="Z5" i="1"/>
  <c r="Y4" i="1"/>
  <c r="AB22" i="2"/>
  <c r="AC22" i="2" s="1"/>
  <c r="AD22" i="2" s="1"/>
  <c r="U22" i="2"/>
  <c r="AB18" i="2"/>
  <c r="AC18" i="2" s="1"/>
  <c r="AD18" i="2" s="1"/>
  <c r="U18" i="2"/>
  <c r="AB14" i="2"/>
  <c r="AC14" i="2" s="1"/>
  <c r="AD14" i="2" s="1"/>
  <c r="U14" i="2"/>
  <c r="U11" i="2"/>
  <c r="AB23" i="2"/>
  <c r="AC23" i="2" s="1"/>
  <c r="AD23" i="2" s="1"/>
  <c r="U23" i="2"/>
  <c r="AB19" i="2"/>
  <c r="AC19" i="2" s="1"/>
  <c r="AD19" i="2" s="1"/>
  <c r="U19" i="2"/>
  <c r="AB15" i="2"/>
  <c r="AC15" i="2" s="1"/>
  <c r="AD15" i="2" s="1"/>
  <c r="U15" i="2"/>
  <c r="AC26" i="2"/>
  <c r="AD26" i="2" s="1"/>
  <c r="U26" i="2"/>
  <c r="AB8" i="2"/>
  <c r="AC8" i="2" s="1"/>
  <c r="AD8" i="2" s="1"/>
  <c r="U8" i="2"/>
  <c r="AB4" i="2"/>
  <c r="U4" i="2"/>
  <c r="AB11" i="2"/>
  <c r="AC11" i="2" s="1"/>
  <c r="AD11" i="2" s="1"/>
  <c r="AB7" i="2"/>
  <c r="AC7" i="2" s="1"/>
  <c r="AD7" i="2" s="1"/>
  <c r="U7" i="2"/>
  <c r="AB24" i="2"/>
  <c r="AC24" i="2" s="1"/>
  <c r="AD24" i="2" s="1"/>
  <c r="AB20" i="2"/>
  <c r="AC20" i="2" s="1"/>
  <c r="AD20" i="2" s="1"/>
  <c r="AB16" i="2"/>
  <c r="AC16" i="2" s="1"/>
  <c r="AD16" i="2" s="1"/>
  <c r="AB12" i="2"/>
  <c r="AC12" i="2" s="1"/>
  <c r="AD12" i="2" s="1"/>
  <c r="AB9" i="2"/>
  <c r="AC9" i="2" s="1"/>
  <c r="AD9" i="2" s="1"/>
  <c r="AB5" i="2"/>
  <c r="AC5" i="2" s="1"/>
  <c r="AD5" i="2" s="1"/>
  <c r="AB21" i="2"/>
  <c r="AC21" i="2" s="1"/>
  <c r="AD21" i="2" s="1"/>
  <c r="AB17" i="2"/>
  <c r="AC17" i="2" s="1"/>
  <c r="AD17" i="2" s="1"/>
  <c r="U24" i="2"/>
  <c r="U21" i="2"/>
  <c r="U20" i="2"/>
  <c r="U17" i="2"/>
  <c r="U16" i="2"/>
  <c r="U13" i="2"/>
  <c r="U12" i="2"/>
  <c r="U10" i="2"/>
  <c r="U9" i="2"/>
  <c r="U6" i="2"/>
  <c r="U5" i="2"/>
  <c r="AB13" i="2"/>
  <c r="AC13" i="2" s="1"/>
  <c r="AD13" i="2" s="1"/>
  <c r="AB6" i="2"/>
  <c r="AC6" i="2" s="1"/>
  <c r="AD6" i="2" s="1"/>
  <c r="AB10" i="2"/>
  <c r="AC10" i="2" s="1"/>
  <c r="AD10" i="2" s="1"/>
  <c r="AB23" i="1"/>
  <c r="AC23" i="1" s="1"/>
  <c r="AD23" i="1" s="1"/>
  <c r="U23" i="1"/>
  <c r="AB19" i="1"/>
  <c r="AC19" i="1" s="1"/>
  <c r="AD19" i="1" s="1"/>
  <c r="U19" i="1"/>
  <c r="AB15" i="1"/>
  <c r="AC15" i="1" s="1"/>
  <c r="AD15" i="1" s="1"/>
  <c r="U15" i="1"/>
  <c r="AB11" i="1"/>
  <c r="AC11" i="1" s="1"/>
  <c r="AD11" i="1" s="1"/>
  <c r="U11" i="1"/>
  <c r="AB7" i="1"/>
  <c r="AC7" i="1" s="1"/>
  <c r="AD7" i="1" s="1"/>
  <c r="U7" i="1"/>
  <c r="AB22" i="1"/>
  <c r="AC22" i="1" s="1"/>
  <c r="AD22" i="1" s="1"/>
  <c r="U22" i="1"/>
  <c r="AB18" i="1"/>
  <c r="AC18" i="1" s="1"/>
  <c r="AD18" i="1" s="1"/>
  <c r="U18" i="1"/>
  <c r="AB14" i="1"/>
  <c r="AC14" i="1" s="1"/>
  <c r="AD14" i="1" s="1"/>
  <c r="U14" i="1"/>
  <c r="AB10" i="1"/>
  <c r="AC10" i="1" s="1"/>
  <c r="AD10" i="1" s="1"/>
  <c r="U10" i="1"/>
  <c r="AB6" i="1"/>
  <c r="AC6" i="1" s="1"/>
  <c r="AD6" i="1" s="1"/>
  <c r="U6" i="1"/>
  <c r="AB25" i="1"/>
  <c r="AC25" i="1" s="1"/>
  <c r="AD25" i="1" s="1"/>
  <c r="U25" i="1"/>
  <c r="U24" i="1"/>
  <c r="U21" i="1"/>
  <c r="U20" i="1"/>
  <c r="U17" i="1"/>
  <c r="U16" i="1"/>
  <c r="U13" i="1"/>
  <c r="U12" i="1"/>
  <c r="U9" i="1"/>
  <c r="U8" i="1"/>
  <c r="U5" i="1"/>
  <c r="U4" i="1"/>
  <c r="AB21" i="1"/>
  <c r="AC21" i="1" s="1"/>
  <c r="AD21" i="1" s="1"/>
  <c r="AB17" i="1"/>
  <c r="AC17" i="1" s="1"/>
  <c r="AD17" i="1" s="1"/>
  <c r="AB9" i="1"/>
  <c r="AC9" i="1" s="1"/>
  <c r="AD9" i="1" s="1"/>
  <c r="AB24" i="1"/>
  <c r="AC24" i="1" s="1"/>
  <c r="AD24" i="1" s="1"/>
  <c r="AB20" i="1"/>
  <c r="AC20" i="1" s="1"/>
  <c r="AD20" i="1" s="1"/>
  <c r="AB16" i="1"/>
  <c r="AC16" i="1" s="1"/>
  <c r="AD16" i="1" s="1"/>
  <c r="AB12" i="1"/>
  <c r="AC12" i="1" s="1"/>
  <c r="AD12" i="1" s="1"/>
  <c r="AB8" i="1"/>
  <c r="AC8" i="1" s="1"/>
  <c r="AD8" i="1" s="1"/>
  <c r="AB4" i="1"/>
  <c r="AB13" i="1"/>
  <c r="AC13" i="1" s="1"/>
  <c r="AD13" i="1" s="1"/>
  <c r="AB5" i="1"/>
  <c r="AC5" i="1" s="1"/>
  <c r="AD5" i="1" s="1"/>
  <c r="AA26" i="1" l="1"/>
  <c r="Y26" i="1"/>
  <c r="Z26" i="1"/>
  <c r="V6" i="2"/>
  <c r="W6" i="2"/>
  <c r="V21" i="2"/>
  <c r="W21" i="2"/>
  <c r="V18" i="2"/>
  <c r="W18" i="2"/>
  <c r="W9" i="2"/>
  <c r="V9" i="2"/>
  <c r="W16" i="2"/>
  <c r="V16" i="2"/>
  <c r="W24" i="2"/>
  <c r="V24" i="2"/>
  <c r="U25" i="2"/>
  <c r="W4" i="2"/>
  <c r="V4" i="2"/>
  <c r="W26" i="2"/>
  <c r="V26" i="2"/>
  <c r="W19" i="2"/>
  <c r="V19" i="2"/>
  <c r="V11" i="2"/>
  <c r="W11" i="2"/>
  <c r="W10" i="2"/>
  <c r="V10" i="2"/>
  <c r="V17" i="2"/>
  <c r="W17" i="2"/>
  <c r="V7" i="2"/>
  <c r="W7" i="2"/>
  <c r="AC4" i="2"/>
  <c r="AB25" i="2"/>
  <c r="V14" i="2"/>
  <c r="W14" i="2"/>
  <c r="V22" i="2"/>
  <c r="W22" i="2"/>
  <c r="V13" i="2"/>
  <c r="W13" i="2"/>
  <c r="W5" i="2"/>
  <c r="V5" i="2"/>
  <c r="W12" i="2"/>
  <c r="V12" i="2"/>
  <c r="W20" i="2"/>
  <c r="V20" i="2"/>
  <c r="W8" i="2"/>
  <c r="V8" i="2"/>
  <c r="W15" i="2"/>
  <c r="V15" i="2"/>
  <c r="W23" i="2"/>
  <c r="V23" i="2"/>
  <c r="W5" i="1"/>
  <c r="V5" i="1"/>
  <c r="W21" i="1"/>
  <c r="V21" i="1"/>
  <c r="V6" i="1"/>
  <c r="W6" i="1"/>
  <c r="V22" i="1"/>
  <c r="W22" i="1"/>
  <c r="V19" i="1"/>
  <c r="W19" i="1"/>
  <c r="W8" i="1"/>
  <c r="V8" i="1"/>
  <c r="W16" i="1"/>
  <c r="V16" i="1"/>
  <c r="W24" i="1"/>
  <c r="V24" i="1"/>
  <c r="W13" i="1"/>
  <c r="V13" i="1"/>
  <c r="V14" i="1"/>
  <c r="W14" i="1"/>
  <c r="V11" i="1"/>
  <c r="W11" i="1"/>
  <c r="AC4" i="1"/>
  <c r="AB26" i="1"/>
  <c r="W9" i="1"/>
  <c r="V9" i="1"/>
  <c r="W17" i="1"/>
  <c r="V17" i="1"/>
  <c r="W25" i="1"/>
  <c r="V25" i="1"/>
  <c r="V10" i="1"/>
  <c r="W10" i="1"/>
  <c r="V18" i="1"/>
  <c r="W18" i="1"/>
  <c r="V7" i="1"/>
  <c r="W7" i="1"/>
  <c r="V15" i="1"/>
  <c r="W15" i="1"/>
  <c r="V23" i="1"/>
  <c r="W23" i="1"/>
  <c r="U26" i="1"/>
  <c r="W4" i="1"/>
  <c r="V4" i="1"/>
  <c r="W12" i="1"/>
  <c r="V12" i="1"/>
  <c r="W20" i="1"/>
  <c r="V20" i="1"/>
  <c r="AC25" i="2" l="1"/>
  <c r="AD4" i="2"/>
  <c r="AD25" i="2" s="1"/>
  <c r="V25" i="2"/>
  <c r="V26" i="1"/>
  <c r="AC26" i="1"/>
  <c r="AD4" i="1"/>
  <c r="AD26" i="1" s="1"/>
</calcChain>
</file>

<file path=xl/sharedStrings.xml><?xml version="1.0" encoding="utf-8"?>
<sst xmlns="http://schemas.openxmlformats.org/spreadsheetml/2006/main" count="1278" uniqueCount="138">
  <si>
    <t>החזר לועדים בגין גביית ארנונה בשנת 2015 + הקצבה שנתית</t>
  </si>
  <si>
    <r>
      <rPr>
        <b/>
        <u/>
        <sz val="11"/>
        <color indexed="30"/>
        <rFont val="Arial"/>
        <family val="2"/>
      </rPr>
      <t>חיוב</t>
    </r>
    <r>
      <rPr>
        <b/>
        <sz val="11"/>
        <color indexed="30"/>
        <rFont val="Arial"/>
        <family val="2"/>
      </rPr>
      <t xml:space="preserve"> ארנונה נטו  מגורים ומבני ציבור ב-2015 (₪)</t>
    </r>
  </si>
  <si>
    <r>
      <rPr>
        <b/>
        <u/>
        <sz val="11"/>
        <color indexed="30"/>
        <rFont val="Arial"/>
        <family val="2"/>
      </rPr>
      <t xml:space="preserve">גביית </t>
    </r>
    <r>
      <rPr>
        <b/>
        <sz val="11"/>
        <color indexed="30"/>
        <rFont val="Arial"/>
        <family val="2"/>
      </rPr>
      <t xml:space="preserve">ארנונה שוטף </t>
    </r>
    <r>
      <rPr>
        <b/>
        <u/>
        <sz val="11"/>
        <color indexed="30"/>
        <rFont val="Arial"/>
        <family val="2"/>
      </rPr>
      <t>מגורים וציבורי</t>
    </r>
    <r>
      <rPr>
        <b/>
        <sz val="11"/>
        <color indexed="30"/>
        <rFont val="Arial"/>
        <family val="2"/>
      </rPr>
      <t xml:space="preserve"> שוטף 2015 (₪)</t>
    </r>
  </si>
  <si>
    <r>
      <t xml:space="preserve">גבית ארנונה </t>
    </r>
    <r>
      <rPr>
        <b/>
        <u/>
        <sz val="11"/>
        <color indexed="30"/>
        <rFont val="Arial"/>
        <family val="2"/>
      </rPr>
      <t>פיגורים</t>
    </r>
    <r>
      <rPr>
        <b/>
        <sz val="11"/>
        <color indexed="30"/>
        <rFont val="Arial"/>
        <family val="2"/>
      </rPr>
      <t xml:space="preserve"> (₪)</t>
    </r>
  </si>
  <si>
    <t>ישוב</t>
  </si>
  <si>
    <t xml:space="preserve">אוכלוסיה מנהל אוכלוסין </t>
  </si>
  <si>
    <t>הנחות מגורים (₪)</t>
  </si>
  <si>
    <t>מגורים</t>
  </si>
  <si>
    <t>מבני ציבור</t>
  </si>
  <si>
    <t xml:space="preserve">סה"כ </t>
  </si>
  <si>
    <t>גבית שוטף (₪)</t>
  </si>
  <si>
    <t>מגורים+ציבורי</t>
  </si>
  <si>
    <t>סה"כ גביה (₪</t>
  </si>
  <si>
    <t>אחוז החזר</t>
  </si>
  <si>
    <t>סכום להחזר (₪)</t>
  </si>
  <si>
    <t>הקצבה שנתית (₪)</t>
  </si>
  <si>
    <t>אחוז אחזר מסך חיוב</t>
  </si>
  <si>
    <t>חיוב ארנונה מגורים לנפש</t>
  </si>
  <si>
    <t>חיוב ארנונה לנפש מעל הממוצע</t>
  </si>
  <si>
    <t>% הנחות מסך חיוב</t>
  </si>
  <si>
    <t>הנחות מעל הממוצע בישובים</t>
  </si>
  <si>
    <t>סכום החזר/הקצבה לנפש</t>
  </si>
  <si>
    <t>הקצאה לפי פרמטרים</t>
  </si>
  <si>
    <t>תוספת/(הפחתה לעומת הקיים)</t>
  </si>
  <si>
    <t>תוספת הקצאה דיפרנציאלית</t>
  </si>
  <si>
    <t>טיוטה</t>
  </si>
  <si>
    <t>מסי וועד</t>
  </si>
  <si>
    <t xml:space="preserve">אלומות </t>
  </si>
  <si>
    <t>שיעור העסקים בישוב</t>
  </si>
  <si>
    <t>אפיקים</t>
  </si>
  <si>
    <t>מספר בתי אב</t>
  </si>
  <si>
    <t xml:space="preserve">אשדות איחוד </t>
  </si>
  <si>
    <t>אחוז פנסיונרים</t>
  </si>
  <si>
    <t>אשדות מאוחד</t>
  </si>
  <si>
    <t>חיוב ולא גביה</t>
  </si>
  <si>
    <t>בית זרע</t>
  </si>
  <si>
    <t>פריפריה מול מרכז - מרחק ממרכז הישוב</t>
  </si>
  <si>
    <t>גינוסר</t>
  </si>
  <si>
    <t>רמת תשתיות</t>
  </si>
  <si>
    <t>דגניה א'</t>
  </si>
  <si>
    <t>דגניה ב'</t>
  </si>
  <si>
    <t xml:space="preserve">האון </t>
  </si>
  <si>
    <t>חוקוק</t>
  </si>
  <si>
    <t>כנרת-קיבוץ</t>
  </si>
  <si>
    <t xml:space="preserve">מסדה </t>
  </si>
  <si>
    <t>מעגן</t>
  </si>
  <si>
    <t>עין גב</t>
  </si>
  <si>
    <t>אין</t>
  </si>
  <si>
    <t>גובים 600 ₪ לחודש + 400 ₪ לחודש לבית אב</t>
  </si>
  <si>
    <t>שער הגולן</t>
  </si>
  <si>
    <t xml:space="preserve">תל קציר </t>
  </si>
  <si>
    <t>רביד</t>
  </si>
  <si>
    <t>אלמגור</t>
  </si>
  <si>
    <t>פוריה עלית</t>
  </si>
  <si>
    <t>נווה עובד</t>
  </si>
  <si>
    <t>כפר עבודה</t>
  </si>
  <si>
    <t>כנרת מושבה</t>
  </si>
  <si>
    <t>סה"כ הקצאה קיימת:</t>
  </si>
  <si>
    <t>משקל לפר ישוב</t>
  </si>
  <si>
    <t>פר ישוב</t>
  </si>
  <si>
    <t>משקל לאוכלוסיה</t>
  </si>
  <si>
    <t>אוכלוסיה</t>
  </si>
  <si>
    <t>משקל לפי לגבית מגורים</t>
  </si>
  <si>
    <t>חלוקה לישובים עם שיעורי הנחה מעל הממוצע</t>
  </si>
  <si>
    <t>הנחות מעל ממוצע הנחות</t>
  </si>
  <si>
    <t>שטח מגורים לנפש מעל הממוצע</t>
  </si>
  <si>
    <t>החזר 17% מהחיוב</t>
  </si>
  <si>
    <t>החזר קבוע פר ישוב - 10%</t>
  </si>
  <si>
    <t>החזר לפי גודל אוכלוסיה 30%</t>
  </si>
  <si>
    <t>החזר לפי שיעור הנחות מעל הממוצע - 60%</t>
  </si>
  <si>
    <t>אזור מיסים</t>
  </si>
  <si>
    <t>תיאור אזור מיסים</t>
  </si>
  <si>
    <t>תאור סאיפיון סוג נכס</t>
  </si>
  <si>
    <t>קוד הנחה</t>
  </si>
  <si>
    <t>תאור סוג הנחה</t>
  </si>
  <si>
    <t>סכום הנחה ב-2015, ₪</t>
  </si>
  <si>
    <t>אלומות -קיבוץ</t>
  </si>
  <si>
    <t>מבני מגורים</t>
  </si>
  <si>
    <t>הנחה 100% עד 100 מ"ר - קצבת זקנה+הבטחת הכנסה</t>
  </si>
  <si>
    <t>הנחה 100% עד 100 מ"ר- קצבת זקנה+נכות</t>
  </si>
  <si>
    <t>הנחה 66% עד 70 מ"ר - נכה משהב"ט</t>
  </si>
  <si>
    <t>פטור 100% - חייל סדיר</t>
  </si>
  <si>
    <t>הנחה 25% עד 100 מ"ר - קצבת זקנה</t>
  </si>
  <si>
    <t>הנחה 80% - נכות כללית</t>
  </si>
  <si>
    <t>אלומות -הרחבה</t>
  </si>
  <si>
    <t>הנחה 66% עד 90 מ"ר - נכה משהב"ט</t>
  </si>
  <si>
    <t>הנחה 80% - מבחן הכנסה</t>
  </si>
  <si>
    <t>הנחה 33% עד 100 מ"ר - ילד נכה</t>
  </si>
  <si>
    <t>הנחה 66% עד 70 מ"ר - משפ' שכולות</t>
  </si>
  <si>
    <t>הנחה 66% עד 70 מ"ר - רדיפות הנאצים</t>
  </si>
  <si>
    <t xml:space="preserve"> הנחה 70% - גמלת סיעוד</t>
  </si>
  <si>
    <t>הנחה 20% - הורה עצמאי</t>
  </si>
  <si>
    <t>הנחה 66% עד 70 מ"ר - נכה פעולות איבה</t>
  </si>
  <si>
    <t>הנחה 90% עד 100 מ"ר - עולה חדש</t>
  </si>
  <si>
    <t>הנחה 40% - מבחן הכנסה</t>
  </si>
  <si>
    <t>הנחה 60% - מבחן הכנסה</t>
  </si>
  <si>
    <t>פטור נכס ריק  100%</t>
  </si>
  <si>
    <t>פטור 100% - נכס שניזוק/לא ראוי לשימוש</t>
  </si>
  <si>
    <t>הנחה 40% - נכות רפואית</t>
  </si>
  <si>
    <t>הנחה 90% -  עיוור</t>
  </si>
  <si>
    <t>משרדים,שרותים</t>
  </si>
  <si>
    <t xml:space="preserve">פטור נכס ריק - 66% </t>
  </si>
  <si>
    <t xml:space="preserve">פטור נכס ריק- 50% </t>
  </si>
  <si>
    <t>אשדות יעקב איחוד- הרחבה</t>
  </si>
  <si>
    <t>פטור 100% - בניין חדש</t>
  </si>
  <si>
    <t>אשדות יעקב איחוד- קיבוץ</t>
  </si>
  <si>
    <t>הנחה 30% עד 100 מ"ר - אזרח ותיק עם קצבת זקנה</t>
  </si>
  <si>
    <t>אשדות יעקב מאוחד</t>
  </si>
  <si>
    <t>פטור 100% - נכס ריק</t>
  </si>
  <si>
    <t>אשדות יעקב מאוחד הרחבה</t>
  </si>
  <si>
    <t>מלאכה</t>
  </si>
  <si>
    <t>דגניה ב'-קיבוץ</t>
  </si>
  <si>
    <t>דגניה ב' הרחבה</t>
  </si>
  <si>
    <t>הנחה 20 % - הורה עצמאי</t>
  </si>
  <si>
    <t>חוקוק הרחבה</t>
  </si>
  <si>
    <t>מסדה פרטני</t>
  </si>
  <si>
    <t>הנחה 70% - ועדת הנחות</t>
  </si>
  <si>
    <t>מבנה חקלאי</t>
  </si>
  <si>
    <t>מסדה קיבוץ</t>
  </si>
  <si>
    <t>הנחה 66%  לעסק- נכה צה"ל</t>
  </si>
  <si>
    <t>תל קציר קיבוץ</t>
  </si>
  <si>
    <t>תל קציר הרחבה</t>
  </si>
  <si>
    <t>הנחה 50% - מבחן הכנסה</t>
  </si>
  <si>
    <t>הנחה 50% - ועדת הנחות</t>
  </si>
  <si>
    <t>הנחה 60% - ועדת הנחות</t>
  </si>
  <si>
    <t>הנחה 70% - מבחן הכנסה</t>
  </si>
  <si>
    <t>הנחה 90% - מבחן הכנסה</t>
  </si>
  <si>
    <t>צימרים, בתי מלון</t>
  </si>
  <si>
    <t>הנחה 66% עד 90 מ"ר - רדיפות הנאצים</t>
  </si>
  <si>
    <t>האון פרטני</t>
  </si>
  <si>
    <t>(פריטים מרובים)</t>
  </si>
  <si>
    <t>סכום של סכום הנחה ב-2015, ₪</t>
  </si>
  <si>
    <t>סכום כולל</t>
  </si>
  <si>
    <t>הקצאה לפי פרמטרים - הנחות מלא</t>
  </si>
  <si>
    <t>הקצאה לפי פרמטרים - הנחות סוציאליות</t>
  </si>
  <si>
    <t>החזר לפי שיעור הנחות מעל הממוצע - 50%</t>
  </si>
  <si>
    <t>החזר לפי גודל אוכלוסיה 40%</t>
  </si>
  <si>
    <t>החזר 18% מהחיוב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</si>
</sst>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1"/>
      <color rgb="FF0070C0"/>
      <name val="Arial"/>
      <family val="2"/>
      <scheme val="minor"/>
    </font>
    <font>
      <b/>
      <u/>
      <sz val="11"/>
      <color indexed="30"/>
      <name val="Arial"/>
      <family val="2"/>
    </font>
    <font>
      <b/>
      <sz val="11"/>
      <color indexed="30"/>
      <name val="Arial"/>
      <family val="2"/>
    </font>
    <font>
      <sz val="11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B05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49" fontId="4" fillId="3" borderId="4" xfId="1" applyNumberFormat="1" applyFont="1" applyFill="1" applyBorder="1" applyAlignment="1">
      <alignment horizontal="center" wrapText="1"/>
    </xf>
    <xf numFmtId="0" fontId="7" fillId="2" borderId="0" xfId="0" applyFont="1" applyFill="1" applyBorder="1"/>
    <xf numFmtId="9" fontId="7" fillId="2" borderId="0" xfId="2" applyFont="1" applyFill="1" applyBorder="1"/>
    <xf numFmtId="0" fontId="4" fillId="3" borderId="4" xfId="0" applyFont="1" applyFill="1" applyBorder="1" applyAlignment="1">
      <alignment horizontal="center" wrapText="1"/>
    </xf>
    <xf numFmtId="164" fontId="4" fillId="3" borderId="4" xfId="1" applyNumberFormat="1" applyFont="1" applyFill="1" applyBorder="1" applyAlignment="1">
      <alignment horizontal="center" wrapText="1"/>
    </xf>
    <xf numFmtId="0" fontId="4" fillId="3" borderId="5" xfId="0" applyFont="1" applyFill="1" applyBorder="1" applyAlignment="1"/>
    <xf numFmtId="0" fontId="4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 readingOrder="2"/>
    </xf>
    <xf numFmtId="0" fontId="8" fillId="3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2" borderId="4" xfId="0" applyFont="1" applyFill="1" applyBorder="1"/>
    <xf numFmtId="164" fontId="10" fillId="3" borderId="4" xfId="1" applyNumberFormat="1" applyFont="1" applyFill="1" applyBorder="1"/>
    <xf numFmtId="164" fontId="11" fillId="2" borderId="4" xfId="1" applyNumberFormat="1" applyFont="1" applyFill="1" applyBorder="1"/>
    <xf numFmtId="164" fontId="4" fillId="2" borderId="4" xfId="0" applyNumberFormat="1" applyFont="1" applyFill="1" applyBorder="1"/>
    <xf numFmtId="9" fontId="11" fillId="2" borderId="4" xfId="0" applyNumberFormat="1" applyFont="1" applyFill="1" applyBorder="1"/>
    <xf numFmtId="164" fontId="4" fillId="3" borderId="4" xfId="1" applyNumberFormat="1" applyFont="1" applyFill="1" applyBorder="1"/>
    <xf numFmtId="43" fontId="8" fillId="3" borderId="4" xfId="1" applyFont="1" applyFill="1" applyBorder="1"/>
    <xf numFmtId="165" fontId="8" fillId="3" borderId="4" xfId="2" applyNumberFormat="1" applyFont="1" applyFill="1" applyBorder="1"/>
    <xf numFmtId="164" fontId="8" fillId="3" borderId="4" xfId="1" applyNumberFormat="1" applyFont="1" applyFill="1" applyBorder="1"/>
    <xf numFmtId="9" fontId="8" fillId="3" borderId="4" xfId="2" applyFont="1" applyFill="1" applyBorder="1"/>
    <xf numFmtId="164" fontId="7" fillId="2" borderId="4" xfId="1" applyNumberFormat="1" applyFont="1" applyFill="1" applyBorder="1"/>
    <xf numFmtId="165" fontId="8" fillId="3" borderId="0" xfId="2" applyNumberFormat="1" applyFont="1" applyFill="1" applyBorder="1"/>
    <xf numFmtId="164" fontId="8" fillId="3" borderId="0" xfId="1" applyNumberFormat="1" applyFont="1" applyFill="1" applyBorder="1"/>
    <xf numFmtId="164" fontId="9" fillId="2" borderId="0" xfId="1" applyNumberFormat="1" applyFont="1" applyFill="1"/>
    <xf numFmtId="0" fontId="7" fillId="2" borderId="0" xfId="0" applyFont="1" applyFill="1"/>
    <xf numFmtId="0" fontId="10" fillId="3" borderId="4" xfId="0" applyFont="1" applyFill="1" applyBorder="1"/>
    <xf numFmtId="9" fontId="7" fillId="2" borderId="0" xfId="0" applyNumberFormat="1" applyFont="1" applyFill="1"/>
    <xf numFmtId="9" fontId="4" fillId="2" borderId="4" xfId="0" applyNumberFormat="1" applyFont="1" applyFill="1" applyBorder="1"/>
    <xf numFmtId="9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164" fontId="10" fillId="3" borderId="5" xfId="1" applyNumberFormat="1" applyFont="1" applyFill="1" applyBorder="1"/>
    <xf numFmtId="164" fontId="11" fillId="2" borderId="5" xfId="1" applyNumberFormat="1" applyFont="1" applyFill="1" applyBorder="1"/>
    <xf numFmtId="164" fontId="4" fillId="2" borderId="5" xfId="0" applyNumberFormat="1" applyFont="1" applyFill="1" applyBorder="1"/>
    <xf numFmtId="9" fontId="4" fillId="2" borderId="5" xfId="0" applyNumberFormat="1" applyFont="1" applyFill="1" applyBorder="1" applyAlignment="1">
      <alignment horizontal="center"/>
    </xf>
    <xf numFmtId="164" fontId="4" fillId="3" borderId="5" xfId="1" applyNumberFormat="1" applyFont="1" applyFill="1" applyBorder="1"/>
    <xf numFmtId="164" fontId="8" fillId="3" borderId="5" xfId="1" applyNumberFormat="1" applyFont="1" applyFill="1" applyBorder="1"/>
    <xf numFmtId="0" fontId="9" fillId="2" borderId="4" xfId="0" applyFont="1" applyFill="1" applyBorder="1"/>
    <xf numFmtId="164" fontId="9" fillId="2" borderId="4" xfId="0" applyNumberFormat="1" applyFont="1" applyFill="1" applyBorder="1"/>
    <xf numFmtId="0" fontId="7" fillId="2" borderId="4" xfId="0" applyFont="1" applyFill="1" applyBorder="1"/>
    <xf numFmtId="164" fontId="9" fillId="2" borderId="4" xfId="1" applyNumberFormat="1" applyFont="1" applyFill="1" applyBorder="1"/>
    <xf numFmtId="164" fontId="9" fillId="2" borderId="1" xfId="1" applyNumberFormat="1" applyFont="1" applyFill="1" applyBorder="1"/>
    <xf numFmtId="9" fontId="8" fillId="3" borderId="3" xfId="2" applyFont="1" applyFill="1" applyBorder="1"/>
    <xf numFmtId="164" fontId="7" fillId="2" borderId="4" xfId="0" applyNumberFormat="1" applyFont="1" applyFill="1" applyBorder="1"/>
    <xf numFmtId="164" fontId="7" fillId="2" borderId="0" xfId="0" applyNumberFormat="1" applyFont="1" applyFill="1" applyBorder="1"/>
    <xf numFmtId="0" fontId="9" fillId="2" borderId="0" xfId="0" applyFont="1" applyFill="1"/>
    <xf numFmtId="164" fontId="7" fillId="2" borderId="0" xfId="1" applyNumberFormat="1" applyFont="1" applyFill="1"/>
    <xf numFmtId="9" fontId="7" fillId="2" borderId="0" xfId="2" applyFont="1" applyFill="1"/>
    <xf numFmtId="43" fontId="9" fillId="2" borderId="0" xfId="1" applyFont="1" applyFill="1"/>
    <xf numFmtId="0" fontId="9" fillId="2" borderId="1" xfId="0" applyFont="1" applyFill="1" applyBorder="1"/>
    <xf numFmtId="49" fontId="9" fillId="2" borderId="2" xfId="1" applyNumberFormat="1" applyFont="1" applyFill="1" applyBorder="1" applyAlignment="1">
      <alignment horizontal="left" readingOrder="2"/>
    </xf>
    <xf numFmtId="164" fontId="9" fillId="2" borderId="3" xfId="0" applyNumberFormat="1" applyFont="1" applyFill="1" applyBorder="1"/>
    <xf numFmtId="164" fontId="9" fillId="2" borderId="0" xfId="0" applyNumberFormat="1" applyFont="1" applyFill="1" applyBorder="1"/>
    <xf numFmtId="43" fontId="9" fillId="2" borderId="0" xfId="0" applyNumberFormat="1" applyFont="1" applyFill="1"/>
    <xf numFmtId="0" fontId="7" fillId="2" borderId="4" xfId="0" applyFont="1" applyFill="1" applyBorder="1" applyAlignment="1">
      <alignment wrapText="1"/>
    </xf>
    <xf numFmtId="9" fontId="7" fillId="2" borderId="4" xfId="0" applyNumberFormat="1" applyFont="1" applyFill="1" applyBorder="1"/>
    <xf numFmtId="9" fontId="7" fillId="2" borderId="4" xfId="2" applyFont="1" applyFill="1" applyBorder="1"/>
    <xf numFmtId="0" fontId="4" fillId="3" borderId="4" xfId="0" applyFont="1" applyFill="1" applyBorder="1" applyAlignment="1">
      <alignment horizontal="center" wrapText="1"/>
    </xf>
    <xf numFmtId="9" fontId="7" fillId="2" borderId="0" xfId="0" applyNumberFormat="1" applyFont="1" applyFill="1" applyBorder="1"/>
    <xf numFmtId="0" fontId="0" fillId="0" borderId="4" xfId="0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4" xfId="0" applyBorder="1"/>
    <xf numFmtId="4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4" borderId="14" xfId="0" applyFill="1" applyBorder="1"/>
    <xf numFmtId="4" fontId="0" fillId="0" borderId="15" xfId="0" applyNumberFormat="1" applyBorder="1"/>
    <xf numFmtId="0" fontId="0" fillId="4" borderId="4" xfId="0" applyFill="1" applyBorder="1"/>
    <xf numFmtId="0" fontId="12" fillId="0" borderId="4" xfId="0" applyFont="1" applyBorder="1"/>
    <xf numFmtId="0" fontId="12" fillId="0" borderId="5" xfId="0" applyFont="1" applyBorder="1"/>
    <xf numFmtId="0" fontId="0" fillId="0" borderId="12" xfId="0" applyBorder="1"/>
    <xf numFmtId="0" fontId="0" fillId="0" borderId="15" xfId="0" applyBorder="1"/>
    <xf numFmtId="4" fontId="0" fillId="0" borderId="4" xfId="0" applyNumberFormat="1" applyBorder="1"/>
    <xf numFmtId="0" fontId="0" fillId="0" borderId="16" xfId="0" applyFill="1" applyBorder="1"/>
    <xf numFmtId="4" fontId="0" fillId="0" borderId="5" xfId="0" applyNumberFormat="1" applyBorder="1"/>
    <xf numFmtId="0" fontId="0" fillId="0" borderId="17" xfId="0" applyBorder="1"/>
    <xf numFmtId="0" fontId="0" fillId="0" borderId="18" xfId="0" applyBorder="1"/>
    <xf numFmtId="4" fontId="0" fillId="0" borderId="19" xfId="0" applyNumberFormat="1" applyBorder="1"/>
    <xf numFmtId="4" fontId="12" fillId="0" borderId="0" xfId="0" applyNumberFormat="1" applyFont="1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 indent="1"/>
    </xf>
    <xf numFmtId="0" fontId="0" fillId="0" borderId="0" xfId="0" pivotButton="1"/>
    <xf numFmtId="0" fontId="9" fillId="4" borderId="4" xfId="0" applyFont="1" applyFill="1" applyBorder="1" applyAlignment="1">
      <alignment horizontal="center" wrapText="1"/>
    </xf>
    <xf numFmtId="164" fontId="9" fillId="4" borderId="4" xfId="1" applyNumberFormat="1" applyFont="1" applyFill="1" applyBorder="1"/>
    <xf numFmtId="164" fontId="7" fillId="4" borderId="4" xfId="0" applyNumberFormat="1" applyFont="1" applyFill="1" applyBorder="1"/>
    <xf numFmtId="164" fontId="7" fillId="5" borderId="4" xfId="0" applyNumberFormat="1" applyFont="1" applyFill="1" applyBorder="1"/>
    <xf numFmtId="0" fontId="9" fillId="5" borderId="4" xfId="0" applyFont="1" applyFill="1" applyBorder="1" applyAlignment="1">
      <alignment horizontal="center" wrapText="1"/>
    </xf>
    <xf numFmtId="164" fontId="9" fillId="5" borderId="4" xfId="1" applyNumberFormat="1" applyFont="1" applyFill="1" applyBorder="1"/>
    <xf numFmtId="0" fontId="9" fillId="2" borderId="0" xfId="0" applyFont="1" applyFill="1" applyBorder="1"/>
    <xf numFmtId="164" fontId="9" fillId="2" borderId="0" xfId="1" applyNumberFormat="1" applyFont="1" applyFill="1" applyBorder="1"/>
    <xf numFmtId="9" fontId="8" fillId="3" borderId="0" xfId="2" applyFont="1" applyFill="1" applyBorder="1"/>
    <xf numFmtId="164" fontId="7" fillId="2" borderId="0" xfId="1" applyNumberFormat="1" applyFont="1" applyFill="1" applyBorder="1"/>
    <xf numFmtId="164" fontId="7" fillId="5" borderId="0" xfId="0" applyNumberFormat="1" applyFont="1" applyFill="1" applyBorder="1"/>
    <xf numFmtId="164" fontId="7" fillId="4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rightToLeft="1" workbookViewId="0">
      <selection activeCell="B3" sqref="B3"/>
    </sheetView>
  </sheetViews>
  <sheetFormatPr defaultRowHeight="14.25" x14ac:dyDescent="0.2"/>
  <cols>
    <col min="1" max="1" width="22.625" bestFit="1" customWidth="1"/>
    <col min="2" max="2" width="25.5" customWidth="1"/>
    <col min="3" max="3" width="10.5" customWidth="1"/>
    <col min="4" max="4" width="8.5" customWidth="1"/>
    <col min="5" max="5" width="9.5" customWidth="1"/>
    <col min="6" max="8" width="10.5" customWidth="1"/>
    <col min="9" max="9" width="7.5" customWidth="1"/>
    <col min="10" max="10" width="10.5" customWidth="1"/>
    <col min="11" max="11" width="8.5" customWidth="1"/>
    <col min="12" max="12" width="10.5" customWidth="1"/>
    <col min="13" max="13" width="7.5" customWidth="1"/>
    <col min="14" max="15" width="8.5" customWidth="1"/>
    <col min="16" max="16" width="7.5" customWidth="1"/>
    <col min="17" max="19" width="8.5" customWidth="1"/>
    <col min="20" max="20" width="5.5" customWidth="1"/>
    <col min="21" max="21" width="9.5" customWidth="1"/>
    <col min="22" max="22" width="10.5" customWidth="1"/>
    <col min="23" max="29" width="9.5" customWidth="1"/>
    <col min="30" max="30" width="10.5" customWidth="1"/>
    <col min="31" max="32" width="7.5" customWidth="1"/>
    <col min="33" max="34" width="9.5" bestFit="1" customWidth="1"/>
    <col min="35" max="35" width="10.5" bestFit="1" customWidth="1"/>
    <col min="36" max="36" width="14.125" style="94" bestFit="1" customWidth="1"/>
  </cols>
  <sheetData>
    <row r="1" spans="1:36" x14ac:dyDescent="0.2">
      <c r="A1" s="97" t="s">
        <v>73</v>
      </c>
      <c r="B1" s="93" t="s">
        <v>130</v>
      </c>
    </row>
    <row r="3" spans="1:36" x14ac:dyDescent="0.2">
      <c r="B3" t="s">
        <v>131</v>
      </c>
      <c r="AJ3"/>
    </row>
    <row r="4" spans="1:36" x14ac:dyDescent="0.2">
      <c r="A4" s="93" t="s">
        <v>84</v>
      </c>
      <c r="B4" s="95"/>
      <c r="AJ4"/>
    </row>
    <row r="5" spans="1:36" x14ac:dyDescent="0.2">
      <c r="A5" s="96">
        <v>111</v>
      </c>
      <c r="B5" s="95">
        <v>-6359.2</v>
      </c>
      <c r="AJ5"/>
    </row>
    <row r="6" spans="1:36" x14ac:dyDescent="0.2">
      <c r="A6" s="93" t="s">
        <v>76</v>
      </c>
      <c r="B6" s="95"/>
      <c r="AJ6"/>
    </row>
    <row r="7" spans="1:36" x14ac:dyDescent="0.2">
      <c r="A7" s="96">
        <v>110</v>
      </c>
      <c r="B7" s="95">
        <v>-5038.2</v>
      </c>
      <c r="AJ7"/>
    </row>
    <row r="8" spans="1:36" x14ac:dyDescent="0.2">
      <c r="A8" s="93" t="s">
        <v>52</v>
      </c>
      <c r="B8" s="95"/>
      <c r="AJ8"/>
    </row>
    <row r="9" spans="1:36" x14ac:dyDescent="0.2">
      <c r="A9" s="96">
        <v>300</v>
      </c>
      <c r="B9" s="95">
        <v>-12285.9</v>
      </c>
      <c r="AJ9"/>
    </row>
    <row r="10" spans="1:36" x14ac:dyDescent="0.2">
      <c r="A10" s="93" t="s">
        <v>29</v>
      </c>
      <c r="B10" s="95"/>
      <c r="AJ10"/>
    </row>
    <row r="11" spans="1:36" x14ac:dyDescent="0.2">
      <c r="A11" s="96">
        <v>120</v>
      </c>
      <c r="B11" s="95">
        <v>-63482.77</v>
      </c>
      <c r="AJ11"/>
    </row>
    <row r="12" spans="1:36" x14ac:dyDescent="0.2">
      <c r="A12" s="93" t="s">
        <v>105</v>
      </c>
      <c r="B12" s="95"/>
      <c r="AJ12"/>
    </row>
    <row r="13" spans="1:36" x14ac:dyDescent="0.2">
      <c r="A13" s="96">
        <v>132</v>
      </c>
      <c r="B13" s="95">
        <v>-28092.78</v>
      </c>
      <c r="AJ13"/>
    </row>
    <row r="14" spans="1:36" x14ac:dyDescent="0.2">
      <c r="A14" s="93" t="s">
        <v>107</v>
      </c>
      <c r="B14" s="95"/>
      <c r="AJ14"/>
    </row>
    <row r="15" spans="1:36" x14ac:dyDescent="0.2">
      <c r="A15" s="96">
        <v>140</v>
      </c>
      <c r="B15" s="95">
        <v>-12322.300000000001</v>
      </c>
      <c r="AJ15"/>
    </row>
    <row r="16" spans="1:36" x14ac:dyDescent="0.2">
      <c r="A16" s="93" t="s">
        <v>35</v>
      </c>
      <c r="B16" s="95"/>
      <c r="AJ16"/>
    </row>
    <row r="17" spans="1:36" x14ac:dyDescent="0.2">
      <c r="A17" s="96">
        <v>150</v>
      </c>
      <c r="B17" s="95">
        <v>-46019.65</v>
      </c>
      <c r="AJ17"/>
    </row>
    <row r="18" spans="1:36" x14ac:dyDescent="0.2">
      <c r="A18" s="93" t="s">
        <v>37</v>
      </c>
      <c r="B18" s="95"/>
      <c r="AJ18"/>
    </row>
    <row r="19" spans="1:36" x14ac:dyDescent="0.2">
      <c r="A19" s="96">
        <v>160</v>
      </c>
      <c r="B19" s="95">
        <v>-24095.9</v>
      </c>
      <c r="AJ19"/>
    </row>
    <row r="20" spans="1:36" x14ac:dyDescent="0.2">
      <c r="A20" s="93" t="s">
        <v>39</v>
      </c>
      <c r="B20" s="95"/>
      <c r="AJ20"/>
    </row>
    <row r="21" spans="1:36" x14ac:dyDescent="0.2">
      <c r="A21" s="96">
        <v>170</v>
      </c>
      <c r="B21" s="95">
        <v>-18413.400000000001</v>
      </c>
      <c r="AJ21"/>
    </row>
    <row r="22" spans="1:36" x14ac:dyDescent="0.2">
      <c r="A22" s="93" t="s">
        <v>111</v>
      </c>
      <c r="B22" s="95"/>
      <c r="AJ22"/>
    </row>
    <row r="23" spans="1:36" x14ac:dyDescent="0.2">
      <c r="A23" s="96">
        <v>180</v>
      </c>
      <c r="B23" s="95">
        <v>-19308.68</v>
      </c>
      <c r="AJ23"/>
    </row>
    <row r="24" spans="1:36" x14ac:dyDescent="0.2">
      <c r="A24" s="93" t="s">
        <v>112</v>
      </c>
      <c r="B24" s="95"/>
      <c r="AJ24"/>
    </row>
    <row r="25" spans="1:36" x14ac:dyDescent="0.2">
      <c r="A25" s="96">
        <v>181</v>
      </c>
      <c r="B25" s="95">
        <v>-4311.3999999999996</v>
      </c>
      <c r="AJ25"/>
    </row>
    <row r="26" spans="1:36" x14ac:dyDescent="0.2">
      <c r="A26" s="93" t="s">
        <v>129</v>
      </c>
      <c r="B26" s="95"/>
      <c r="AJ26"/>
    </row>
    <row r="27" spans="1:36" x14ac:dyDescent="0.2">
      <c r="A27" s="96">
        <v>990</v>
      </c>
      <c r="B27" s="95">
        <v>-23663.659999999996</v>
      </c>
      <c r="AJ27"/>
    </row>
    <row r="28" spans="1:36" x14ac:dyDescent="0.2">
      <c r="A28" s="93" t="s">
        <v>42</v>
      </c>
      <c r="B28" s="95"/>
      <c r="AJ28"/>
    </row>
    <row r="29" spans="1:36" x14ac:dyDescent="0.2">
      <c r="A29" s="96">
        <v>200</v>
      </c>
      <c r="B29" s="95">
        <v>-7738.76</v>
      </c>
      <c r="AJ29"/>
    </row>
    <row r="30" spans="1:36" x14ac:dyDescent="0.2">
      <c r="A30" s="93" t="s">
        <v>43</v>
      </c>
      <c r="B30" s="95"/>
      <c r="AJ30"/>
    </row>
    <row r="31" spans="1:36" x14ac:dyDescent="0.2">
      <c r="A31" s="96">
        <v>210</v>
      </c>
      <c r="B31" s="95">
        <v>-44238.950000000004</v>
      </c>
      <c r="AJ31"/>
    </row>
    <row r="32" spans="1:36" x14ac:dyDescent="0.2">
      <c r="A32" s="93" t="s">
        <v>56</v>
      </c>
      <c r="B32" s="95"/>
      <c r="AJ32"/>
    </row>
    <row r="33" spans="1:36" x14ac:dyDescent="0.2">
      <c r="A33" s="96">
        <v>980</v>
      </c>
      <c r="B33" s="95">
        <v>-64513.53</v>
      </c>
      <c r="AJ33"/>
    </row>
    <row r="34" spans="1:36" x14ac:dyDescent="0.2">
      <c r="A34" s="93" t="s">
        <v>55</v>
      </c>
      <c r="B34" s="95"/>
    </row>
    <row r="35" spans="1:36" x14ac:dyDescent="0.2">
      <c r="A35" s="96">
        <v>350</v>
      </c>
      <c r="B35" s="95">
        <v>-40619.4</v>
      </c>
    </row>
    <row r="36" spans="1:36" x14ac:dyDescent="0.2">
      <c r="A36" s="93" t="s">
        <v>115</v>
      </c>
      <c r="B36" s="95"/>
    </row>
    <row r="37" spans="1:36" x14ac:dyDescent="0.2">
      <c r="A37" s="96">
        <v>221</v>
      </c>
      <c r="B37" s="95">
        <v>-24221.350000000002</v>
      </c>
    </row>
    <row r="38" spans="1:36" x14ac:dyDescent="0.2">
      <c r="A38" s="93" t="s">
        <v>45</v>
      </c>
      <c r="B38" s="95"/>
    </row>
    <row r="39" spans="1:36" x14ac:dyDescent="0.2">
      <c r="A39" s="96">
        <v>230</v>
      </c>
      <c r="B39" s="95">
        <v>-17720.099999999999</v>
      </c>
    </row>
    <row r="40" spans="1:36" x14ac:dyDescent="0.2">
      <c r="A40" s="93" t="s">
        <v>54</v>
      </c>
      <c r="B40" s="95"/>
    </row>
    <row r="41" spans="1:36" x14ac:dyDescent="0.2">
      <c r="A41" s="96">
        <v>330</v>
      </c>
      <c r="B41" s="95">
        <v>-189398.2</v>
      </c>
    </row>
    <row r="42" spans="1:36" x14ac:dyDescent="0.2">
      <c r="A42" s="93" t="s">
        <v>46</v>
      </c>
      <c r="B42" s="95"/>
    </row>
    <row r="43" spans="1:36" x14ac:dyDescent="0.2">
      <c r="A43" s="96">
        <v>240</v>
      </c>
      <c r="B43" s="95">
        <v>-11647.8</v>
      </c>
    </row>
    <row r="44" spans="1:36" x14ac:dyDescent="0.2">
      <c r="A44" s="93" t="s">
        <v>53</v>
      </c>
      <c r="B44" s="95"/>
    </row>
    <row r="45" spans="1:36" x14ac:dyDescent="0.2">
      <c r="A45" s="96">
        <v>340</v>
      </c>
      <c r="B45" s="95">
        <v>-76797.179999999993</v>
      </c>
    </row>
    <row r="46" spans="1:36" x14ac:dyDescent="0.2">
      <c r="A46" s="93" t="s">
        <v>49</v>
      </c>
      <c r="B46" s="95"/>
    </row>
    <row r="47" spans="1:36" x14ac:dyDescent="0.2">
      <c r="A47" s="96">
        <v>250</v>
      </c>
      <c r="B47" s="95">
        <v>-6109.4</v>
      </c>
    </row>
    <row r="48" spans="1:36" x14ac:dyDescent="0.2">
      <c r="A48" s="93" t="s">
        <v>120</v>
      </c>
      <c r="B48" s="95"/>
    </row>
    <row r="49" spans="1:2" x14ac:dyDescent="0.2">
      <c r="A49" s="96">
        <v>260</v>
      </c>
      <c r="B49" s="95">
        <v>-1263.7</v>
      </c>
    </row>
    <row r="50" spans="1:2" x14ac:dyDescent="0.2">
      <c r="A50" s="93" t="s">
        <v>132</v>
      </c>
      <c r="B50" s="95">
        <v>-747662.20999999985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rightToLeft="1" workbookViewId="0">
      <selection activeCell="A2" sqref="A2"/>
    </sheetView>
  </sheetViews>
  <sheetFormatPr defaultRowHeight="14.25" x14ac:dyDescent="0.2"/>
  <cols>
    <col min="1" max="1" width="9.125" bestFit="1" customWidth="1"/>
    <col min="2" max="2" width="24.375" bestFit="1" customWidth="1"/>
    <col min="3" max="3" width="17.125" bestFit="1" customWidth="1"/>
    <col min="4" max="4" width="8.5" bestFit="1" customWidth="1"/>
    <col min="5" max="5" width="41.5" bestFit="1" customWidth="1"/>
    <col min="6" max="6" width="18.25" bestFit="1" customWidth="1"/>
  </cols>
  <sheetData>
    <row r="1" spans="1:8" s="66" customFormat="1" ht="21.75" customHeight="1" x14ac:dyDescent="0.25">
      <c r="A1" s="65" t="s">
        <v>70</v>
      </c>
      <c r="B1" s="65" t="s">
        <v>71</v>
      </c>
      <c r="C1" s="65" t="s">
        <v>72</v>
      </c>
      <c r="D1" s="65" t="s">
        <v>73</v>
      </c>
      <c r="E1" s="65" t="s">
        <v>74</v>
      </c>
      <c r="F1" s="65" t="s">
        <v>75</v>
      </c>
    </row>
    <row r="2" spans="1:8" x14ac:dyDescent="0.2">
      <c r="A2" s="67">
        <v>110</v>
      </c>
      <c r="B2" s="68" t="s">
        <v>76</v>
      </c>
      <c r="C2" s="68" t="s">
        <v>77</v>
      </c>
      <c r="D2" s="68">
        <v>120</v>
      </c>
      <c r="E2" s="68" t="s">
        <v>78</v>
      </c>
      <c r="F2" s="69">
        <v>-5038.2</v>
      </c>
    </row>
    <row r="3" spans="1:8" x14ac:dyDescent="0.2">
      <c r="A3" s="70">
        <v>110</v>
      </c>
      <c r="B3" s="71" t="s">
        <v>76</v>
      </c>
      <c r="C3" s="71" t="s">
        <v>77</v>
      </c>
      <c r="D3" s="71">
        <v>121</v>
      </c>
      <c r="E3" s="71" t="s">
        <v>79</v>
      </c>
      <c r="F3" s="72">
        <v>-4356.6000000000004</v>
      </c>
    </row>
    <row r="4" spans="1:8" x14ac:dyDescent="0.2">
      <c r="A4" s="70">
        <v>110</v>
      </c>
      <c r="B4" s="71" t="s">
        <v>76</v>
      </c>
      <c r="C4" s="71" t="s">
        <v>77</v>
      </c>
      <c r="D4" s="71">
        <v>150</v>
      </c>
      <c r="E4" s="71" t="s">
        <v>80</v>
      </c>
      <c r="F4" s="72">
        <v>-5455.2</v>
      </c>
      <c r="H4">
        <v>120</v>
      </c>
    </row>
    <row r="5" spans="1:8" x14ac:dyDescent="0.2">
      <c r="A5" s="70">
        <v>110</v>
      </c>
      <c r="B5" s="71" t="s">
        <v>76</v>
      </c>
      <c r="C5" s="71" t="s">
        <v>77</v>
      </c>
      <c r="D5" s="71">
        <v>152</v>
      </c>
      <c r="E5" s="71" t="s">
        <v>81</v>
      </c>
      <c r="F5" s="72">
        <v>-2690.3</v>
      </c>
      <c r="H5">
        <v>154</v>
      </c>
    </row>
    <row r="6" spans="1:8" x14ac:dyDescent="0.2">
      <c r="A6" s="70">
        <v>110</v>
      </c>
      <c r="B6" s="71" t="s">
        <v>76</v>
      </c>
      <c r="C6" s="71" t="s">
        <v>77</v>
      </c>
      <c r="D6" s="71">
        <v>430</v>
      </c>
      <c r="E6" s="71" t="s">
        <v>82</v>
      </c>
      <c r="F6" s="73">
        <v>-37.5</v>
      </c>
      <c r="H6">
        <v>240</v>
      </c>
    </row>
    <row r="7" spans="1:8" x14ac:dyDescent="0.2">
      <c r="A7" s="70">
        <v>110</v>
      </c>
      <c r="B7" s="71" t="s">
        <v>76</v>
      </c>
      <c r="C7" s="71" t="s">
        <v>77</v>
      </c>
      <c r="D7" s="71">
        <v>480</v>
      </c>
      <c r="E7" s="71" t="s">
        <v>83</v>
      </c>
      <c r="F7" s="72">
        <v>-1343.4</v>
      </c>
      <c r="H7">
        <v>260</v>
      </c>
    </row>
    <row r="8" spans="1:8" x14ac:dyDescent="0.2">
      <c r="A8" s="70">
        <v>111</v>
      </c>
      <c r="B8" s="71" t="s">
        <v>84</v>
      </c>
      <c r="C8" s="71" t="s">
        <v>77</v>
      </c>
      <c r="D8" s="71">
        <v>150</v>
      </c>
      <c r="E8" s="71" t="s">
        <v>80</v>
      </c>
      <c r="F8" s="72">
        <v>-3988.8</v>
      </c>
      <c r="H8">
        <v>280</v>
      </c>
    </row>
    <row r="9" spans="1:8" x14ac:dyDescent="0.2">
      <c r="A9" s="70">
        <v>111</v>
      </c>
      <c r="B9" s="71" t="s">
        <v>84</v>
      </c>
      <c r="C9" s="71" t="s">
        <v>77</v>
      </c>
      <c r="D9" s="71">
        <v>160</v>
      </c>
      <c r="E9" s="71" t="s">
        <v>85</v>
      </c>
      <c r="F9" s="72">
        <v>-5128.6000000000004</v>
      </c>
    </row>
    <row r="10" spans="1:8" x14ac:dyDescent="0.2">
      <c r="A10" s="70">
        <v>111</v>
      </c>
      <c r="B10" s="71" t="s">
        <v>84</v>
      </c>
      <c r="C10" s="71" t="s">
        <v>77</v>
      </c>
      <c r="D10" s="71">
        <v>280</v>
      </c>
      <c r="E10" s="71" t="s">
        <v>86</v>
      </c>
      <c r="F10" s="72">
        <v>-6359.2</v>
      </c>
    </row>
    <row r="11" spans="1:8" x14ac:dyDescent="0.2">
      <c r="A11" s="70">
        <v>111</v>
      </c>
      <c r="B11" s="71" t="s">
        <v>84</v>
      </c>
      <c r="C11" s="71" t="s">
        <v>77</v>
      </c>
      <c r="D11" s="71">
        <v>326</v>
      </c>
      <c r="E11" s="71" t="s">
        <v>87</v>
      </c>
      <c r="F11" s="72">
        <v>-1410.4</v>
      </c>
    </row>
    <row r="12" spans="1:8" x14ac:dyDescent="0.2">
      <c r="A12" s="70">
        <v>111</v>
      </c>
      <c r="B12" s="71" t="s">
        <v>84</v>
      </c>
      <c r="C12" s="71" t="s">
        <v>77</v>
      </c>
      <c r="D12" s="71">
        <v>430</v>
      </c>
      <c r="E12" s="71" t="s">
        <v>82</v>
      </c>
      <c r="F12" s="72">
        <v>-1689.9</v>
      </c>
    </row>
    <row r="13" spans="1:8" ht="15" thickBot="1" x14ac:dyDescent="0.25">
      <c r="A13" s="74">
        <v>111</v>
      </c>
      <c r="B13" s="75" t="s">
        <v>84</v>
      </c>
      <c r="C13" s="75" t="s">
        <v>77</v>
      </c>
      <c r="D13" s="75">
        <v>480</v>
      </c>
      <c r="E13" s="75" t="s">
        <v>83</v>
      </c>
      <c r="F13" s="76">
        <v>-4992</v>
      </c>
    </row>
    <row r="14" spans="1:8" x14ac:dyDescent="0.2">
      <c r="A14" s="77">
        <v>120</v>
      </c>
      <c r="B14" s="78" t="s">
        <v>29</v>
      </c>
      <c r="C14" s="78" t="s">
        <v>77</v>
      </c>
      <c r="D14" s="78">
        <v>120</v>
      </c>
      <c r="E14" s="79" t="s">
        <v>78</v>
      </c>
      <c r="F14" s="80">
        <v>-6246</v>
      </c>
    </row>
    <row r="15" spans="1:8" x14ac:dyDescent="0.2">
      <c r="A15" s="70">
        <v>120</v>
      </c>
      <c r="B15" s="71" t="s">
        <v>29</v>
      </c>
      <c r="C15" s="71" t="s">
        <v>77</v>
      </c>
      <c r="D15" s="71">
        <v>121</v>
      </c>
      <c r="E15" s="71" t="s">
        <v>79</v>
      </c>
      <c r="F15" s="72">
        <v>-26499.599999999999</v>
      </c>
    </row>
    <row r="16" spans="1:8" x14ac:dyDescent="0.2">
      <c r="A16" s="70">
        <v>120</v>
      </c>
      <c r="B16" s="71" t="s">
        <v>29</v>
      </c>
      <c r="C16" s="71" t="s">
        <v>77</v>
      </c>
      <c r="D16" s="71">
        <v>149</v>
      </c>
      <c r="E16" s="71" t="s">
        <v>88</v>
      </c>
      <c r="F16" s="72">
        <v>-9146.1</v>
      </c>
    </row>
    <row r="17" spans="1:6" x14ac:dyDescent="0.2">
      <c r="A17" s="70">
        <v>120</v>
      </c>
      <c r="B17" s="71" t="s">
        <v>29</v>
      </c>
      <c r="C17" s="71" t="s">
        <v>77</v>
      </c>
      <c r="D17" s="71">
        <v>150</v>
      </c>
      <c r="E17" s="71" t="s">
        <v>80</v>
      </c>
      <c r="F17" s="72">
        <v>-11406.6</v>
      </c>
    </row>
    <row r="18" spans="1:6" x14ac:dyDescent="0.2">
      <c r="A18" s="70">
        <v>120</v>
      </c>
      <c r="B18" s="71" t="s">
        <v>29</v>
      </c>
      <c r="C18" s="71" t="s">
        <v>77</v>
      </c>
      <c r="D18" s="71">
        <v>151</v>
      </c>
      <c r="E18" s="71" t="s">
        <v>89</v>
      </c>
      <c r="F18" s="72">
        <v>-24169</v>
      </c>
    </row>
    <row r="19" spans="1:6" x14ac:dyDescent="0.2">
      <c r="A19" s="70">
        <v>120</v>
      </c>
      <c r="B19" s="71" t="s">
        <v>29</v>
      </c>
      <c r="C19" s="71" t="s">
        <v>77</v>
      </c>
      <c r="D19" s="71">
        <v>152</v>
      </c>
      <c r="E19" s="71" t="s">
        <v>81</v>
      </c>
      <c r="F19" s="72">
        <v>-40069.81</v>
      </c>
    </row>
    <row r="20" spans="1:6" x14ac:dyDescent="0.2">
      <c r="A20" s="70">
        <v>120</v>
      </c>
      <c r="B20" s="71" t="s">
        <v>29</v>
      </c>
      <c r="C20" s="71" t="s">
        <v>77</v>
      </c>
      <c r="D20" s="71">
        <v>154</v>
      </c>
      <c r="E20" s="81" t="s">
        <v>90</v>
      </c>
      <c r="F20" s="72">
        <v>-48500.95</v>
      </c>
    </row>
    <row r="21" spans="1:6" x14ac:dyDescent="0.2">
      <c r="A21" s="70">
        <v>120</v>
      </c>
      <c r="B21" s="71" t="s">
        <v>29</v>
      </c>
      <c r="C21" s="71" t="s">
        <v>77</v>
      </c>
      <c r="D21" s="71">
        <v>161</v>
      </c>
      <c r="E21" s="71" t="s">
        <v>91</v>
      </c>
      <c r="F21" s="72">
        <v>-11448.66</v>
      </c>
    </row>
    <row r="22" spans="1:6" x14ac:dyDescent="0.2">
      <c r="A22" s="70">
        <v>120</v>
      </c>
      <c r="B22" s="71" t="s">
        <v>29</v>
      </c>
      <c r="C22" s="71" t="s">
        <v>77</v>
      </c>
      <c r="D22" s="71">
        <v>162</v>
      </c>
      <c r="E22" s="71" t="s">
        <v>92</v>
      </c>
      <c r="F22" s="73">
        <v>-760.8</v>
      </c>
    </row>
    <row r="23" spans="1:6" x14ac:dyDescent="0.2">
      <c r="A23" s="70">
        <v>120</v>
      </c>
      <c r="B23" s="71" t="s">
        <v>29</v>
      </c>
      <c r="C23" s="71" t="s">
        <v>77</v>
      </c>
      <c r="D23" s="71">
        <v>191</v>
      </c>
      <c r="E23" s="71" t="s">
        <v>93</v>
      </c>
      <c r="F23" s="72">
        <v>-3925.6</v>
      </c>
    </row>
    <row r="24" spans="1:6" x14ac:dyDescent="0.2">
      <c r="A24" s="70">
        <v>120</v>
      </c>
      <c r="B24" s="71" t="s">
        <v>29</v>
      </c>
      <c r="C24" s="71" t="s">
        <v>77</v>
      </c>
      <c r="D24" s="71">
        <v>240</v>
      </c>
      <c r="E24" s="81" t="s">
        <v>94</v>
      </c>
      <c r="F24" s="72">
        <v>-1012.92</v>
      </c>
    </row>
    <row r="25" spans="1:6" x14ac:dyDescent="0.2">
      <c r="A25" s="70">
        <v>120</v>
      </c>
      <c r="B25" s="71" t="s">
        <v>29</v>
      </c>
      <c r="C25" s="71" t="s">
        <v>77</v>
      </c>
      <c r="D25" s="71">
        <v>260</v>
      </c>
      <c r="E25" s="81" t="s">
        <v>95</v>
      </c>
      <c r="F25" s="73">
        <v>-274.60000000000002</v>
      </c>
    </row>
    <row r="26" spans="1:6" x14ac:dyDescent="0.2">
      <c r="A26" s="70">
        <v>120</v>
      </c>
      <c r="B26" s="71" t="s">
        <v>29</v>
      </c>
      <c r="C26" s="71" t="s">
        <v>77</v>
      </c>
      <c r="D26" s="71">
        <v>280</v>
      </c>
      <c r="E26" s="81" t="s">
        <v>86</v>
      </c>
      <c r="F26" s="72">
        <v>-7448.3</v>
      </c>
    </row>
    <row r="27" spans="1:6" x14ac:dyDescent="0.2">
      <c r="A27" s="70">
        <v>120</v>
      </c>
      <c r="B27" s="71" t="s">
        <v>29</v>
      </c>
      <c r="C27" s="71" t="s">
        <v>77</v>
      </c>
      <c r="D27" s="71">
        <v>326</v>
      </c>
      <c r="E27" s="71" t="s">
        <v>87</v>
      </c>
      <c r="F27" s="72">
        <v>-4781.1000000000004</v>
      </c>
    </row>
    <row r="28" spans="1:6" ht="15" x14ac:dyDescent="0.25">
      <c r="A28" s="70">
        <v>120</v>
      </c>
      <c r="B28" s="71" t="s">
        <v>29</v>
      </c>
      <c r="C28" s="71" t="s">
        <v>77</v>
      </c>
      <c r="D28" s="71">
        <v>330</v>
      </c>
      <c r="E28" s="82" t="s">
        <v>96</v>
      </c>
      <c r="F28" s="72">
        <v>-1820.4</v>
      </c>
    </row>
    <row r="29" spans="1:6" ht="15" x14ac:dyDescent="0.25">
      <c r="A29" s="70">
        <v>120</v>
      </c>
      <c r="B29" s="71" t="s">
        <v>29</v>
      </c>
      <c r="C29" s="71" t="s">
        <v>77</v>
      </c>
      <c r="D29" s="71">
        <v>331</v>
      </c>
      <c r="E29" s="82" t="s">
        <v>97</v>
      </c>
      <c r="F29" s="72">
        <v>-7241.3</v>
      </c>
    </row>
    <row r="30" spans="1:6" x14ac:dyDescent="0.2">
      <c r="A30" s="70">
        <v>120</v>
      </c>
      <c r="B30" s="71" t="s">
        <v>29</v>
      </c>
      <c r="C30" s="71" t="s">
        <v>77</v>
      </c>
      <c r="D30" s="71">
        <v>430</v>
      </c>
      <c r="E30" s="71" t="s">
        <v>82</v>
      </c>
      <c r="F30" s="72">
        <v>-91337.55</v>
      </c>
    </row>
    <row r="31" spans="1:6" x14ac:dyDescent="0.2">
      <c r="A31" s="70">
        <v>120</v>
      </c>
      <c r="B31" s="71" t="s">
        <v>29</v>
      </c>
      <c r="C31" s="71" t="s">
        <v>77</v>
      </c>
      <c r="D31" s="71">
        <v>440</v>
      </c>
      <c r="E31" s="71" t="s">
        <v>98</v>
      </c>
      <c r="F31" s="72">
        <v>-9316.7999999999993</v>
      </c>
    </row>
    <row r="32" spans="1:6" x14ac:dyDescent="0.2">
      <c r="A32" s="70">
        <v>120</v>
      </c>
      <c r="B32" s="71" t="s">
        <v>29</v>
      </c>
      <c r="C32" s="71" t="s">
        <v>77</v>
      </c>
      <c r="D32" s="71">
        <v>450</v>
      </c>
      <c r="E32" s="71" t="s">
        <v>99</v>
      </c>
      <c r="F32" s="72">
        <v>-7646.7</v>
      </c>
    </row>
    <row r="33" spans="1:6" x14ac:dyDescent="0.2">
      <c r="A33" s="70">
        <v>120</v>
      </c>
      <c r="B33" s="71" t="s">
        <v>29</v>
      </c>
      <c r="C33" s="71" t="s">
        <v>77</v>
      </c>
      <c r="D33" s="71">
        <v>480</v>
      </c>
      <c r="E33" s="71" t="s">
        <v>83</v>
      </c>
      <c r="F33" s="72">
        <v>-39247.68</v>
      </c>
    </row>
    <row r="34" spans="1:6" ht="15" x14ac:dyDescent="0.25">
      <c r="A34" s="70">
        <v>120</v>
      </c>
      <c r="B34" s="71" t="s">
        <v>29</v>
      </c>
      <c r="C34" s="82" t="s">
        <v>100</v>
      </c>
      <c r="D34" s="71">
        <v>332</v>
      </c>
      <c r="E34" s="82" t="s">
        <v>101</v>
      </c>
      <c r="F34" s="72">
        <v>-5446.58</v>
      </c>
    </row>
    <row r="35" spans="1:6" ht="15.75" thickBot="1" x14ac:dyDescent="0.3">
      <c r="A35" s="74">
        <v>120</v>
      </c>
      <c r="B35" s="75" t="s">
        <v>29</v>
      </c>
      <c r="C35" s="83" t="s">
        <v>100</v>
      </c>
      <c r="D35" s="75">
        <v>333</v>
      </c>
      <c r="E35" s="83" t="s">
        <v>102</v>
      </c>
      <c r="F35" s="76">
        <v>-8212.2999999999993</v>
      </c>
    </row>
    <row r="36" spans="1:6" x14ac:dyDescent="0.2">
      <c r="A36" s="77">
        <v>131</v>
      </c>
      <c r="B36" s="78" t="s">
        <v>103</v>
      </c>
      <c r="C36" s="78" t="s">
        <v>77</v>
      </c>
      <c r="D36" s="78">
        <v>121</v>
      </c>
      <c r="E36" s="78" t="s">
        <v>79</v>
      </c>
      <c r="F36" s="80">
        <v>-4273.7</v>
      </c>
    </row>
    <row r="37" spans="1:6" x14ac:dyDescent="0.2">
      <c r="A37" s="70">
        <v>131</v>
      </c>
      <c r="B37" s="71" t="s">
        <v>103</v>
      </c>
      <c r="C37" s="71" t="s">
        <v>77</v>
      </c>
      <c r="D37" s="71">
        <v>150</v>
      </c>
      <c r="E37" s="71" t="s">
        <v>80</v>
      </c>
      <c r="F37" s="72">
        <v>-6814.8</v>
      </c>
    </row>
    <row r="38" spans="1:6" x14ac:dyDescent="0.2">
      <c r="A38" s="70">
        <v>131</v>
      </c>
      <c r="B38" s="71" t="s">
        <v>103</v>
      </c>
      <c r="C38" s="71" t="s">
        <v>77</v>
      </c>
      <c r="D38" s="71">
        <v>160</v>
      </c>
      <c r="E38" s="71" t="s">
        <v>85</v>
      </c>
      <c r="F38" s="72">
        <v>-9787.1</v>
      </c>
    </row>
    <row r="39" spans="1:6" x14ac:dyDescent="0.2">
      <c r="A39" s="70">
        <v>131</v>
      </c>
      <c r="B39" s="71" t="s">
        <v>103</v>
      </c>
      <c r="C39" s="71" t="s">
        <v>77</v>
      </c>
      <c r="D39" s="71">
        <v>326</v>
      </c>
      <c r="E39" s="71" t="s">
        <v>87</v>
      </c>
      <c r="F39" s="72">
        <v>-1410.4</v>
      </c>
    </row>
    <row r="40" spans="1:6" ht="15" x14ac:dyDescent="0.25">
      <c r="A40" s="70">
        <v>131</v>
      </c>
      <c r="B40" s="71" t="s">
        <v>103</v>
      </c>
      <c r="C40" s="71" t="s">
        <v>77</v>
      </c>
      <c r="D40" s="71">
        <v>334</v>
      </c>
      <c r="E40" s="82" t="s">
        <v>104</v>
      </c>
      <c r="F40" s="72">
        <v>-1203.9000000000001</v>
      </c>
    </row>
    <row r="41" spans="1:6" x14ac:dyDescent="0.2">
      <c r="A41" s="70">
        <v>131</v>
      </c>
      <c r="B41" s="71" t="s">
        <v>103</v>
      </c>
      <c r="C41" s="71" t="s">
        <v>77</v>
      </c>
      <c r="D41" s="71">
        <v>430</v>
      </c>
      <c r="E41" s="71" t="s">
        <v>82</v>
      </c>
      <c r="F41" s="72">
        <v>-1943.9</v>
      </c>
    </row>
    <row r="42" spans="1:6" x14ac:dyDescent="0.2">
      <c r="A42" s="70">
        <v>132</v>
      </c>
      <c r="B42" s="71" t="s">
        <v>105</v>
      </c>
      <c r="C42" s="71" t="s">
        <v>77</v>
      </c>
      <c r="D42" s="71">
        <v>120</v>
      </c>
      <c r="E42" s="71" t="s">
        <v>78</v>
      </c>
      <c r="F42" s="72">
        <v>-1721.3</v>
      </c>
    </row>
    <row r="43" spans="1:6" x14ac:dyDescent="0.2">
      <c r="A43" s="70">
        <v>132</v>
      </c>
      <c r="B43" s="71" t="s">
        <v>105</v>
      </c>
      <c r="C43" s="71" t="s">
        <v>77</v>
      </c>
      <c r="D43" s="71">
        <v>121</v>
      </c>
      <c r="E43" s="71" t="s">
        <v>79</v>
      </c>
      <c r="F43" s="72">
        <v>-14175</v>
      </c>
    </row>
    <row r="44" spans="1:6" x14ac:dyDescent="0.2">
      <c r="A44" s="70">
        <v>132</v>
      </c>
      <c r="B44" s="71" t="s">
        <v>105</v>
      </c>
      <c r="C44" s="71" t="s">
        <v>77</v>
      </c>
      <c r="D44" s="71">
        <v>149</v>
      </c>
      <c r="E44" s="71" t="s">
        <v>88</v>
      </c>
      <c r="F44" s="72">
        <v>-3323.8</v>
      </c>
    </row>
    <row r="45" spans="1:6" x14ac:dyDescent="0.2">
      <c r="A45" s="70">
        <v>132</v>
      </c>
      <c r="B45" s="71" t="s">
        <v>105</v>
      </c>
      <c r="C45" s="71" t="s">
        <v>77</v>
      </c>
      <c r="D45" s="71">
        <v>150</v>
      </c>
      <c r="E45" s="71" t="s">
        <v>80</v>
      </c>
      <c r="F45" s="72">
        <v>-5448.99</v>
      </c>
    </row>
    <row r="46" spans="1:6" x14ac:dyDescent="0.2">
      <c r="A46" s="70">
        <v>132</v>
      </c>
      <c r="B46" s="71" t="s">
        <v>105</v>
      </c>
      <c r="C46" s="71" t="s">
        <v>77</v>
      </c>
      <c r="D46" s="71">
        <v>151</v>
      </c>
      <c r="E46" s="71" t="s">
        <v>89</v>
      </c>
      <c r="F46" s="72">
        <v>-3989</v>
      </c>
    </row>
    <row r="47" spans="1:6" x14ac:dyDescent="0.2">
      <c r="A47" s="70">
        <v>132</v>
      </c>
      <c r="B47" s="71" t="s">
        <v>105</v>
      </c>
      <c r="C47" s="71" t="s">
        <v>77</v>
      </c>
      <c r="D47" s="71">
        <v>152</v>
      </c>
      <c r="E47" s="71" t="s">
        <v>81</v>
      </c>
      <c r="F47" s="72">
        <v>-26597.5</v>
      </c>
    </row>
    <row r="48" spans="1:6" x14ac:dyDescent="0.2">
      <c r="A48" s="70">
        <v>132</v>
      </c>
      <c r="B48" s="71" t="s">
        <v>105</v>
      </c>
      <c r="C48" s="71" t="s">
        <v>77</v>
      </c>
      <c r="D48" s="71">
        <v>154</v>
      </c>
      <c r="E48" s="71" t="s">
        <v>90</v>
      </c>
      <c r="F48" s="72">
        <v>-22888.5</v>
      </c>
    </row>
    <row r="49" spans="1:6" x14ac:dyDescent="0.2">
      <c r="A49" s="70">
        <v>132</v>
      </c>
      <c r="B49" s="71" t="s">
        <v>105</v>
      </c>
      <c r="C49" s="71" t="s">
        <v>77</v>
      </c>
      <c r="D49" s="71">
        <v>160</v>
      </c>
      <c r="E49" s="71" t="s">
        <v>85</v>
      </c>
      <c r="F49" s="73">
        <v>-286.2</v>
      </c>
    </row>
    <row r="50" spans="1:6" x14ac:dyDescent="0.2">
      <c r="A50" s="70">
        <v>132</v>
      </c>
      <c r="B50" s="71" t="s">
        <v>105</v>
      </c>
      <c r="C50" s="71" t="s">
        <v>77</v>
      </c>
      <c r="D50" s="71">
        <v>161</v>
      </c>
      <c r="E50" s="71" t="s">
        <v>91</v>
      </c>
      <c r="F50" s="73">
        <v>-936.9</v>
      </c>
    </row>
    <row r="51" spans="1:6" x14ac:dyDescent="0.2">
      <c r="A51" s="70">
        <v>132</v>
      </c>
      <c r="B51" s="71" t="s">
        <v>105</v>
      </c>
      <c r="C51" s="71" t="s">
        <v>77</v>
      </c>
      <c r="D51" s="71">
        <v>162</v>
      </c>
      <c r="E51" s="71" t="s">
        <v>92</v>
      </c>
      <c r="F51" s="72">
        <v>-1994.5</v>
      </c>
    </row>
    <row r="52" spans="1:6" x14ac:dyDescent="0.2">
      <c r="A52" s="70">
        <v>132</v>
      </c>
      <c r="B52" s="71" t="s">
        <v>105</v>
      </c>
      <c r="C52" s="71" t="s">
        <v>77</v>
      </c>
      <c r="D52" s="71">
        <v>191</v>
      </c>
      <c r="E52" s="71" t="s">
        <v>93</v>
      </c>
      <c r="F52" s="72">
        <v>-1978.1</v>
      </c>
    </row>
    <row r="53" spans="1:6" x14ac:dyDescent="0.2">
      <c r="A53" s="70">
        <v>132</v>
      </c>
      <c r="B53" s="71" t="s">
        <v>105</v>
      </c>
      <c r="C53" s="71" t="s">
        <v>77</v>
      </c>
      <c r="D53" s="71">
        <v>280</v>
      </c>
      <c r="E53" s="71" t="s">
        <v>86</v>
      </c>
      <c r="F53" s="72">
        <v>-3482.98</v>
      </c>
    </row>
    <row r="54" spans="1:6" x14ac:dyDescent="0.2">
      <c r="A54" s="70">
        <v>132</v>
      </c>
      <c r="B54" s="71" t="s">
        <v>105</v>
      </c>
      <c r="C54" s="71" t="s">
        <v>77</v>
      </c>
      <c r="D54" s="71">
        <v>326</v>
      </c>
      <c r="E54" s="71" t="s">
        <v>87</v>
      </c>
      <c r="F54" s="72">
        <v>-2567.9</v>
      </c>
    </row>
    <row r="55" spans="1:6" ht="15" x14ac:dyDescent="0.25">
      <c r="A55" s="70">
        <v>132</v>
      </c>
      <c r="B55" s="71" t="s">
        <v>105</v>
      </c>
      <c r="C55" s="71" t="s">
        <v>77</v>
      </c>
      <c r="D55" s="71">
        <v>331</v>
      </c>
      <c r="E55" s="82" t="s">
        <v>97</v>
      </c>
      <c r="F55" s="72">
        <v>-3165.95</v>
      </c>
    </row>
    <row r="56" spans="1:6" x14ac:dyDescent="0.2">
      <c r="A56" s="70">
        <v>132</v>
      </c>
      <c r="B56" s="71" t="s">
        <v>105</v>
      </c>
      <c r="C56" s="71" t="s">
        <v>77</v>
      </c>
      <c r="D56" s="71">
        <v>430</v>
      </c>
      <c r="E56" s="71" t="s">
        <v>82</v>
      </c>
      <c r="F56" s="72">
        <v>-33299.300000000003</v>
      </c>
    </row>
    <row r="57" spans="1:6" x14ac:dyDescent="0.2">
      <c r="A57" s="70">
        <v>132</v>
      </c>
      <c r="B57" s="71" t="s">
        <v>105</v>
      </c>
      <c r="C57" s="71" t="s">
        <v>77</v>
      </c>
      <c r="D57" s="71">
        <v>432</v>
      </c>
      <c r="E57" s="71" t="s">
        <v>106</v>
      </c>
      <c r="F57" s="72">
        <v>-2180</v>
      </c>
    </row>
    <row r="58" spans="1:6" ht="15" thickBot="1" x14ac:dyDescent="0.25">
      <c r="A58" s="74">
        <v>132</v>
      </c>
      <c r="B58" s="75" t="s">
        <v>105</v>
      </c>
      <c r="C58" s="75" t="s">
        <v>77</v>
      </c>
      <c r="D58" s="75">
        <v>480</v>
      </c>
      <c r="E58" s="75" t="s">
        <v>83</v>
      </c>
      <c r="F58" s="76">
        <v>-33083.300000000003</v>
      </c>
    </row>
    <row r="59" spans="1:6" x14ac:dyDescent="0.2">
      <c r="A59" s="77">
        <v>140</v>
      </c>
      <c r="B59" s="78" t="s">
        <v>107</v>
      </c>
      <c r="C59" s="78" t="s">
        <v>77</v>
      </c>
      <c r="D59" s="78">
        <v>120</v>
      </c>
      <c r="E59" s="78" t="s">
        <v>78</v>
      </c>
      <c r="F59" s="80">
        <v>-3852.6</v>
      </c>
    </row>
    <row r="60" spans="1:6" x14ac:dyDescent="0.2">
      <c r="A60" s="70">
        <v>140</v>
      </c>
      <c r="B60" s="71" t="s">
        <v>107</v>
      </c>
      <c r="C60" s="71" t="s">
        <v>77</v>
      </c>
      <c r="D60" s="71">
        <v>121</v>
      </c>
      <c r="E60" s="71" t="s">
        <v>79</v>
      </c>
      <c r="F60" s="72">
        <v>-14379.4</v>
      </c>
    </row>
    <row r="61" spans="1:6" x14ac:dyDescent="0.2">
      <c r="A61" s="70">
        <v>140</v>
      </c>
      <c r="B61" s="71" t="s">
        <v>107</v>
      </c>
      <c r="C61" s="71" t="s">
        <v>77</v>
      </c>
      <c r="D61" s="71">
        <v>149</v>
      </c>
      <c r="E61" s="71" t="s">
        <v>88</v>
      </c>
      <c r="F61" s="72">
        <v>-1521.6</v>
      </c>
    </row>
    <row r="62" spans="1:6" x14ac:dyDescent="0.2">
      <c r="A62" s="70">
        <v>140</v>
      </c>
      <c r="B62" s="71" t="s">
        <v>107</v>
      </c>
      <c r="C62" s="71" t="s">
        <v>77</v>
      </c>
      <c r="D62" s="71">
        <v>150</v>
      </c>
      <c r="E62" s="71" t="s">
        <v>80</v>
      </c>
      <c r="F62" s="72">
        <v>-8258.7999999999993</v>
      </c>
    </row>
    <row r="63" spans="1:6" x14ac:dyDescent="0.2">
      <c r="A63" s="70">
        <v>140</v>
      </c>
      <c r="B63" s="71" t="s">
        <v>107</v>
      </c>
      <c r="C63" s="71" t="s">
        <v>77</v>
      </c>
      <c r="D63" s="71">
        <v>151</v>
      </c>
      <c r="E63" s="71" t="s">
        <v>89</v>
      </c>
      <c r="F63" s="72">
        <v>-4542.6000000000004</v>
      </c>
    </row>
    <row r="64" spans="1:6" x14ac:dyDescent="0.2">
      <c r="A64" s="70">
        <v>140</v>
      </c>
      <c r="B64" s="71" t="s">
        <v>107</v>
      </c>
      <c r="C64" s="71" t="s">
        <v>77</v>
      </c>
      <c r="D64" s="71">
        <v>152</v>
      </c>
      <c r="E64" s="71" t="s">
        <v>81</v>
      </c>
      <c r="F64" s="72">
        <v>-8274.2999999999993</v>
      </c>
    </row>
    <row r="65" spans="1:6" x14ac:dyDescent="0.2">
      <c r="A65" s="70">
        <v>140</v>
      </c>
      <c r="B65" s="71" t="s">
        <v>107</v>
      </c>
      <c r="C65" s="71" t="s">
        <v>77</v>
      </c>
      <c r="D65" s="71">
        <v>154</v>
      </c>
      <c r="E65" s="71" t="s">
        <v>90</v>
      </c>
      <c r="F65" s="72">
        <v>-4737.2</v>
      </c>
    </row>
    <row r="66" spans="1:6" x14ac:dyDescent="0.2">
      <c r="A66" s="70">
        <v>140</v>
      </c>
      <c r="B66" s="71" t="s">
        <v>107</v>
      </c>
      <c r="C66" s="71" t="s">
        <v>77</v>
      </c>
      <c r="D66" s="71">
        <v>161</v>
      </c>
      <c r="E66" s="71" t="s">
        <v>91</v>
      </c>
      <c r="F66" s="72">
        <v>-4148.25</v>
      </c>
    </row>
    <row r="67" spans="1:6" x14ac:dyDescent="0.2">
      <c r="A67" s="70">
        <v>140</v>
      </c>
      <c r="B67" s="71" t="s">
        <v>107</v>
      </c>
      <c r="C67" s="71" t="s">
        <v>77</v>
      </c>
      <c r="D67" s="71">
        <v>191</v>
      </c>
      <c r="E67" s="71" t="s">
        <v>93</v>
      </c>
      <c r="F67" s="72">
        <v>-1022.4</v>
      </c>
    </row>
    <row r="68" spans="1:6" x14ac:dyDescent="0.2">
      <c r="A68" s="70">
        <v>140</v>
      </c>
      <c r="B68" s="71" t="s">
        <v>107</v>
      </c>
      <c r="C68" s="71" t="s">
        <v>77</v>
      </c>
      <c r="D68" s="71">
        <v>280</v>
      </c>
      <c r="E68" s="71" t="s">
        <v>86</v>
      </c>
      <c r="F68" s="72">
        <v>-3732.5</v>
      </c>
    </row>
    <row r="69" spans="1:6" ht="15" x14ac:dyDescent="0.25">
      <c r="A69" s="70">
        <v>140</v>
      </c>
      <c r="B69" s="71" t="s">
        <v>107</v>
      </c>
      <c r="C69" s="71" t="s">
        <v>77</v>
      </c>
      <c r="D69" s="71">
        <v>330</v>
      </c>
      <c r="E69" s="82" t="s">
        <v>108</v>
      </c>
      <c r="F69" s="72">
        <v>-2469.5</v>
      </c>
    </row>
    <row r="70" spans="1:6" x14ac:dyDescent="0.2">
      <c r="A70" s="70">
        <v>140</v>
      </c>
      <c r="B70" s="71" t="s">
        <v>107</v>
      </c>
      <c r="C70" s="71" t="s">
        <v>77</v>
      </c>
      <c r="D70" s="71">
        <v>430</v>
      </c>
      <c r="E70" s="71" t="s">
        <v>82</v>
      </c>
      <c r="F70" s="72">
        <v>-26456.5</v>
      </c>
    </row>
    <row r="71" spans="1:6" x14ac:dyDescent="0.2">
      <c r="A71" s="70">
        <v>140</v>
      </c>
      <c r="B71" s="71" t="s">
        <v>107</v>
      </c>
      <c r="C71" s="71" t="s">
        <v>77</v>
      </c>
      <c r="D71" s="71">
        <v>431</v>
      </c>
      <c r="E71" s="71" t="s">
        <v>106</v>
      </c>
      <c r="F71" s="73">
        <v>-721.2</v>
      </c>
    </row>
    <row r="72" spans="1:6" x14ac:dyDescent="0.2">
      <c r="A72" s="70">
        <v>140</v>
      </c>
      <c r="B72" s="71" t="s">
        <v>107</v>
      </c>
      <c r="C72" s="71" t="s">
        <v>77</v>
      </c>
      <c r="D72" s="71">
        <v>432</v>
      </c>
      <c r="E72" s="71" t="s">
        <v>106</v>
      </c>
      <c r="F72" s="73">
        <v>-988.8</v>
      </c>
    </row>
    <row r="73" spans="1:6" x14ac:dyDescent="0.2">
      <c r="A73" s="70">
        <v>140</v>
      </c>
      <c r="B73" s="71" t="s">
        <v>107</v>
      </c>
      <c r="C73" s="71" t="s">
        <v>77</v>
      </c>
      <c r="D73" s="71">
        <v>450</v>
      </c>
      <c r="E73" s="71" t="s">
        <v>99</v>
      </c>
      <c r="F73" s="72">
        <v>-5986.8</v>
      </c>
    </row>
    <row r="74" spans="1:6" x14ac:dyDescent="0.2">
      <c r="A74" s="70">
        <v>140</v>
      </c>
      <c r="B74" s="71" t="s">
        <v>107</v>
      </c>
      <c r="C74" s="71" t="s">
        <v>77</v>
      </c>
      <c r="D74" s="71">
        <v>480</v>
      </c>
      <c r="E74" s="71" t="s">
        <v>83</v>
      </c>
      <c r="F74" s="72">
        <v>-11222.4</v>
      </c>
    </row>
    <row r="75" spans="1:6" x14ac:dyDescent="0.2">
      <c r="A75" s="70">
        <v>141</v>
      </c>
      <c r="B75" s="71" t="s">
        <v>109</v>
      </c>
      <c r="C75" s="71" t="s">
        <v>77</v>
      </c>
      <c r="D75" s="71">
        <v>150</v>
      </c>
      <c r="E75" s="71" t="s">
        <v>80</v>
      </c>
      <c r="F75" s="72">
        <v>-1536.7</v>
      </c>
    </row>
    <row r="76" spans="1:6" x14ac:dyDescent="0.2">
      <c r="A76" s="70">
        <v>141</v>
      </c>
      <c r="B76" s="71" t="s">
        <v>109</v>
      </c>
      <c r="C76" s="71" t="s">
        <v>77</v>
      </c>
      <c r="D76" s="71">
        <v>160</v>
      </c>
      <c r="E76" s="71" t="s">
        <v>85</v>
      </c>
      <c r="F76" s="72">
        <v>-1975.8</v>
      </c>
    </row>
    <row r="77" spans="1:6" ht="15" x14ac:dyDescent="0.25">
      <c r="A77" s="70">
        <v>141</v>
      </c>
      <c r="B77" s="71" t="s">
        <v>109</v>
      </c>
      <c r="C77" s="71" t="s">
        <v>77</v>
      </c>
      <c r="D77" s="71">
        <v>334</v>
      </c>
      <c r="E77" s="82" t="s">
        <v>104</v>
      </c>
      <c r="F77" s="72">
        <v>-1503.82</v>
      </c>
    </row>
    <row r="78" spans="1:6" ht="15" thickBot="1" x14ac:dyDescent="0.25">
      <c r="A78" s="74">
        <v>141</v>
      </c>
      <c r="B78" s="75" t="s">
        <v>109</v>
      </c>
      <c r="C78" s="75" t="s">
        <v>77</v>
      </c>
      <c r="D78" s="75">
        <v>431</v>
      </c>
      <c r="E78" s="75" t="s">
        <v>106</v>
      </c>
      <c r="F78" s="84">
        <v>-988.2</v>
      </c>
    </row>
    <row r="79" spans="1:6" x14ac:dyDescent="0.2">
      <c r="A79" s="77">
        <v>150</v>
      </c>
      <c r="B79" s="78" t="s">
        <v>35</v>
      </c>
      <c r="C79" s="78" t="s">
        <v>77</v>
      </c>
      <c r="D79" s="78">
        <v>120</v>
      </c>
      <c r="E79" s="78" t="s">
        <v>78</v>
      </c>
      <c r="F79" s="80">
        <v>-6126.6</v>
      </c>
    </row>
    <row r="80" spans="1:6" x14ac:dyDescent="0.2">
      <c r="A80" s="70">
        <v>150</v>
      </c>
      <c r="B80" s="71" t="s">
        <v>35</v>
      </c>
      <c r="C80" s="71" t="s">
        <v>77</v>
      </c>
      <c r="D80" s="71">
        <v>121</v>
      </c>
      <c r="E80" s="71" t="s">
        <v>79</v>
      </c>
      <c r="F80" s="72">
        <v>-11566.2</v>
      </c>
    </row>
    <row r="81" spans="1:6" x14ac:dyDescent="0.2">
      <c r="A81" s="70">
        <v>150</v>
      </c>
      <c r="B81" s="71" t="s">
        <v>35</v>
      </c>
      <c r="C81" s="71" t="s">
        <v>77</v>
      </c>
      <c r="D81" s="71">
        <v>149</v>
      </c>
      <c r="E81" s="71" t="s">
        <v>88</v>
      </c>
      <c r="F81" s="72">
        <v>-3073.2</v>
      </c>
    </row>
    <row r="82" spans="1:6" x14ac:dyDescent="0.2">
      <c r="A82" s="70">
        <v>150</v>
      </c>
      <c r="B82" s="71" t="s">
        <v>35</v>
      </c>
      <c r="C82" s="71" t="s">
        <v>77</v>
      </c>
      <c r="D82" s="71">
        <v>150</v>
      </c>
      <c r="E82" s="71" t="s">
        <v>80</v>
      </c>
      <c r="F82" s="72">
        <v>-1536.6</v>
      </c>
    </row>
    <row r="83" spans="1:6" x14ac:dyDescent="0.2">
      <c r="A83" s="70">
        <v>150</v>
      </c>
      <c r="B83" s="71" t="s">
        <v>35</v>
      </c>
      <c r="C83" s="71" t="s">
        <v>77</v>
      </c>
      <c r="D83" s="71">
        <v>151</v>
      </c>
      <c r="E83" s="71" t="s">
        <v>89</v>
      </c>
      <c r="F83" s="72">
        <v>-13725</v>
      </c>
    </row>
    <row r="84" spans="1:6" x14ac:dyDescent="0.2">
      <c r="A84" s="70">
        <v>150</v>
      </c>
      <c r="B84" s="71" t="s">
        <v>35</v>
      </c>
      <c r="C84" s="71" t="s">
        <v>77</v>
      </c>
      <c r="D84" s="71">
        <v>154</v>
      </c>
      <c r="E84" s="71" t="s">
        <v>90</v>
      </c>
      <c r="F84" s="72">
        <v>-39588.65</v>
      </c>
    </row>
    <row r="85" spans="1:6" x14ac:dyDescent="0.2">
      <c r="A85" s="70">
        <v>150</v>
      </c>
      <c r="B85" s="71" t="s">
        <v>35</v>
      </c>
      <c r="C85" s="71" t="s">
        <v>77</v>
      </c>
      <c r="D85" s="71">
        <v>160</v>
      </c>
      <c r="E85" s="71" t="s">
        <v>85</v>
      </c>
      <c r="F85" s="72">
        <v>-1975.8</v>
      </c>
    </row>
    <row r="86" spans="1:6" x14ac:dyDescent="0.2">
      <c r="A86" s="70">
        <v>150</v>
      </c>
      <c r="B86" s="71" t="s">
        <v>35</v>
      </c>
      <c r="C86" s="71" t="s">
        <v>77</v>
      </c>
      <c r="D86" s="71">
        <v>161</v>
      </c>
      <c r="E86" s="71" t="s">
        <v>91</v>
      </c>
      <c r="F86" s="72">
        <v>-5656.2</v>
      </c>
    </row>
    <row r="87" spans="1:6" x14ac:dyDescent="0.2">
      <c r="A87" s="70">
        <v>150</v>
      </c>
      <c r="B87" s="71" t="s">
        <v>35</v>
      </c>
      <c r="C87" s="71" t="s">
        <v>77</v>
      </c>
      <c r="D87" s="71">
        <v>280</v>
      </c>
      <c r="E87" s="71" t="s">
        <v>86</v>
      </c>
      <c r="F87" s="73">
        <v>-304.39999999999998</v>
      </c>
    </row>
    <row r="88" spans="1:6" x14ac:dyDescent="0.2">
      <c r="A88" s="70">
        <v>150</v>
      </c>
      <c r="B88" s="71" t="s">
        <v>35</v>
      </c>
      <c r="C88" s="71" t="s">
        <v>77</v>
      </c>
      <c r="D88" s="71">
        <v>326</v>
      </c>
      <c r="E88" s="71" t="s">
        <v>87</v>
      </c>
      <c r="F88" s="72">
        <v>-2160.6</v>
      </c>
    </row>
    <row r="89" spans="1:6" ht="15" x14ac:dyDescent="0.25">
      <c r="A89" s="70">
        <v>150</v>
      </c>
      <c r="B89" s="71" t="s">
        <v>35</v>
      </c>
      <c r="C89" s="71" t="s">
        <v>77</v>
      </c>
      <c r="D89" s="71">
        <v>330</v>
      </c>
      <c r="E89" s="82" t="s">
        <v>108</v>
      </c>
      <c r="F89" s="72">
        <v>-5953</v>
      </c>
    </row>
    <row r="90" spans="1:6" ht="15" x14ac:dyDescent="0.25">
      <c r="A90" s="70">
        <v>150</v>
      </c>
      <c r="B90" s="71" t="s">
        <v>35</v>
      </c>
      <c r="C90" s="71" t="s">
        <v>77</v>
      </c>
      <c r="D90" s="71">
        <v>332</v>
      </c>
      <c r="E90" s="82" t="s">
        <v>101</v>
      </c>
      <c r="F90" s="72">
        <v>-2380.5</v>
      </c>
    </row>
    <row r="91" spans="1:6" x14ac:dyDescent="0.2">
      <c r="A91" s="70">
        <v>150</v>
      </c>
      <c r="B91" s="71" t="s">
        <v>35</v>
      </c>
      <c r="C91" s="71" t="s">
        <v>77</v>
      </c>
      <c r="D91" s="71">
        <v>430</v>
      </c>
      <c r="E91" s="71" t="s">
        <v>82</v>
      </c>
      <c r="F91" s="72">
        <v>-40120.449999999997</v>
      </c>
    </row>
    <row r="92" spans="1:6" x14ac:dyDescent="0.2">
      <c r="A92" s="70">
        <v>150</v>
      </c>
      <c r="B92" s="71" t="s">
        <v>35</v>
      </c>
      <c r="C92" s="71" t="s">
        <v>77</v>
      </c>
      <c r="D92" s="71">
        <v>431</v>
      </c>
      <c r="E92" s="71" t="s">
        <v>106</v>
      </c>
      <c r="F92" s="73">
        <v>-891.6</v>
      </c>
    </row>
    <row r="93" spans="1:6" x14ac:dyDescent="0.2">
      <c r="A93" s="70">
        <v>150</v>
      </c>
      <c r="B93" s="71" t="s">
        <v>35</v>
      </c>
      <c r="C93" s="71" t="s">
        <v>77</v>
      </c>
      <c r="D93" s="71">
        <v>440</v>
      </c>
      <c r="E93" s="71" t="s">
        <v>98</v>
      </c>
      <c r="F93" s="72">
        <v>-7837.8</v>
      </c>
    </row>
    <row r="94" spans="1:6" x14ac:dyDescent="0.2">
      <c r="A94" s="70">
        <v>150</v>
      </c>
      <c r="B94" s="71" t="s">
        <v>35</v>
      </c>
      <c r="C94" s="71" t="s">
        <v>77</v>
      </c>
      <c r="D94" s="71">
        <v>450</v>
      </c>
      <c r="E94" s="71" t="s">
        <v>99</v>
      </c>
      <c r="F94" s="72">
        <v>-4244.3999999999996</v>
      </c>
    </row>
    <row r="95" spans="1:6" x14ac:dyDescent="0.2">
      <c r="A95" s="70">
        <v>150</v>
      </c>
      <c r="B95" s="71" t="s">
        <v>35</v>
      </c>
      <c r="C95" s="71" t="s">
        <v>77</v>
      </c>
      <c r="D95" s="71">
        <v>480</v>
      </c>
      <c r="E95" s="71" t="s">
        <v>83</v>
      </c>
      <c r="F95" s="72">
        <v>-25689.1</v>
      </c>
    </row>
    <row r="96" spans="1:6" ht="15" x14ac:dyDescent="0.25">
      <c r="A96" s="70">
        <v>150</v>
      </c>
      <c r="B96" s="71" t="s">
        <v>35</v>
      </c>
      <c r="C96" s="82" t="s">
        <v>110</v>
      </c>
      <c r="D96" s="71">
        <v>330</v>
      </c>
      <c r="E96" s="82" t="s">
        <v>108</v>
      </c>
      <c r="F96" s="72">
        <v>-11858.9</v>
      </c>
    </row>
    <row r="97" spans="1:6" ht="15.75" thickBot="1" x14ac:dyDescent="0.3">
      <c r="A97" s="74">
        <v>150</v>
      </c>
      <c r="B97" s="75" t="s">
        <v>35</v>
      </c>
      <c r="C97" s="83" t="s">
        <v>110</v>
      </c>
      <c r="D97" s="75">
        <v>332</v>
      </c>
      <c r="E97" s="83" t="s">
        <v>101</v>
      </c>
      <c r="F97" s="76">
        <v>-7113.4</v>
      </c>
    </row>
    <row r="98" spans="1:6" x14ac:dyDescent="0.2">
      <c r="A98" s="77">
        <v>160</v>
      </c>
      <c r="B98" s="78" t="s">
        <v>37</v>
      </c>
      <c r="C98" s="78" t="s">
        <v>77</v>
      </c>
      <c r="D98" s="78">
        <v>121</v>
      </c>
      <c r="E98" s="78" t="s">
        <v>79</v>
      </c>
      <c r="F98" s="80">
        <v>-15039</v>
      </c>
    </row>
    <row r="99" spans="1:6" x14ac:dyDescent="0.2">
      <c r="A99" s="70">
        <v>160</v>
      </c>
      <c r="B99" s="71" t="s">
        <v>37</v>
      </c>
      <c r="C99" s="71" t="s">
        <v>77</v>
      </c>
      <c r="D99" s="71">
        <v>149</v>
      </c>
      <c r="E99" s="71" t="s">
        <v>88</v>
      </c>
      <c r="F99" s="72">
        <v>-4057.1</v>
      </c>
    </row>
    <row r="100" spans="1:6" x14ac:dyDescent="0.2">
      <c r="A100" s="70">
        <v>160</v>
      </c>
      <c r="B100" s="71" t="s">
        <v>37</v>
      </c>
      <c r="C100" s="71" t="s">
        <v>77</v>
      </c>
      <c r="D100" s="71">
        <v>150</v>
      </c>
      <c r="E100" s="71" t="s">
        <v>80</v>
      </c>
      <c r="F100" s="72">
        <v>-5033.8</v>
      </c>
    </row>
    <row r="101" spans="1:6" x14ac:dyDescent="0.2">
      <c r="A101" s="70">
        <v>160</v>
      </c>
      <c r="B101" s="71" t="s">
        <v>37</v>
      </c>
      <c r="C101" s="71" t="s">
        <v>77</v>
      </c>
      <c r="D101" s="71">
        <v>151</v>
      </c>
      <c r="E101" s="71" t="s">
        <v>89</v>
      </c>
      <c r="F101" s="72">
        <v>-11159.2</v>
      </c>
    </row>
    <row r="102" spans="1:6" x14ac:dyDescent="0.2">
      <c r="A102" s="70">
        <v>160</v>
      </c>
      <c r="B102" s="71" t="s">
        <v>37</v>
      </c>
      <c r="C102" s="71" t="s">
        <v>77</v>
      </c>
      <c r="D102" s="71">
        <v>154</v>
      </c>
      <c r="E102" s="71" t="s">
        <v>90</v>
      </c>
      <c r="F102" s="72">
        <v>-24095.9</v>
      </c>
    </row>
    <row r="103" spans="1:6" x14ac:dyDescent="0.2">
      <c r="A103" s="70">
        <v>160</v>
      </c>
      <c r="B103" s="71" t="s">
        <v>37</v>
      </c>
      <c r="C103" s="71" t="s">
        <v>77</v>
      </c>
      <c r="D103" s="71">
        <v>160</v>
      </c>
      <c r="E103" s="71" t="s">
        <v>85</v>
      </c>
      <c r="F103" s="72">
        <v>-1890.6</v>
      </c>
    </row>
    <row r="104" spans="1:6" x14ac:dyDescent="0.2">
      <c r="A104" s="70">
        <v>160</v>
      </c>
      <c r="B104" s="71" t="s">
        <v>37</v>
      </c>
      <c r="C104" s="71" t="s">
        <v>77</v>
      </c>
      <c r="D104" s="71">
        <v>161</v>
      </c>
      <c r="E104" s="71" t="s">
        <v>91</v>
      </c>
      <c r="F104" s="72">
        <v>-7220.4</v>
      </c>
    </row>
    <row r="105" spans="1:6" x14ac:dyDescent="0.2">
      <c r="A105" s="70">
        <v>160</v>
      </c>
      <c r="B105" s="71" t="s">
        <v>37</v>
      </c>
      <c r="C105" s="71" t="s">
        <v>77</v>
      </c>
      <c r="D105" s="71">
        <v>326</v>
      </c>
      <c r="E105" s="71" t="s">
        <v>87</v>
      </c>
      <c r="F105" s="72">
        <v>-1086.5999999999999</v>
      </c>
    </row>
    <row r="106" spans="1:6" ht="15" x14ac:dyDescent="0.25">
      <c r="A106" s="70">
        <v>160</v>
      </c>
      <c r="B106" s="71" t="s">
        <v>37</v>
      </c>
      <c r="C106" s="71" t="s">
        <v>77</v>
      </c>
      <c r="D106" s="71">
        <v>331</v>
      </c>
      <c r="E106" s="82" t="s">
        <v>97</v>
      </c>
      <c r="F106" s="72">
        <v>-1332.4</v>
      </c>
    </row>
    <row r="107" spans="1:6" x14ac:dyDescent="0.2">
      <c r="A107" s="70">
        <v>160</v>
      </c>
      <c r="B107" s="71" t="s">
        <v>37</v>
      </c>
      <c r="C107" s="71" t="s">
        <v>77</v>
      </c>
      <c r="D107" s="71">
        <v>430</v>
      </c>
      <c r="E107" s="71" t="s">
        <v>82</v>
      </c>
      <c r="F107" s="72">
        <v>-31083.8</v>
      </c>
    </row>
    <row r="108" spans="1:6" x14ac:dyDescent="0.2">
      <c r="A108" s="70">
        <v>160</v>
      </c>
      <c r="B108" s="71" t="s">
        <v>37</v>
      </c>
      <c r="C108" s="71" t="s">
        <v>77</v>
      </c>
      <c r="D108" s="71">
        <v>440</v>
      </c>
      <c r="E108" s="71" t="s">
        <v>98</v>
      </c>
      <c r="F108" s="72">
        <v>-2669.4</v>
      </c>
    </row>
    <row r="109" spans="1:6" ht="15" thickBot="1" x14ac:dyDescent="0.25">
      <c r="A109" s="74">
        <v>160</v>
      </c>
      <c r="B109" s="75" t="s">
        <v>37</v>
      </c>
      <c r="C109" s="75" t="s">
        <v>77</v>
      </c>
      <c r="D109" s="75">
        <v>480</v>
      </c>
      <c r="E109" s="75" t="s">
        <v>83</v>
      </c>
      <c r="F109" s="76">
        <v>-40903.599999999999</v>
      </c>
    </row>
    <row r="110" spans="1:6" x14ac:dyDescent="0.2">
      <c r="A110" s="77">
        <v>170</v>
      </c>
      <c r="B110" s="78" t="s">
        <v>39</v>
      </c>
      <c r="C110" s="78" t="s">
        <v>77</v>
      </c>
      <c r="D110" s="78">
        <v>121</v>
      </c>
      <c r="E110" s="78" t="s">
        <v>79</v>
      </c>
      <c r="F110" s="80">
        <v>-22036.1</v>
      </c>
    </row>
    <row r="111" spans="1:6" x14ac:dyDescent="0.2">
      <c r="A111" s="70">
        <v>170</v>
      </c>
      <c r="B111" s="71" t="s">
        <v>39</v>
      </c>
      <c r="C111" s="71" t="s">
        <v>77</v>
      </c>
      <c r="D111" s="71">
        <v>149</v>
      </c>
      <c r="E111" s="71" t="s">
        <v>88</v>
      </c>
      <c r="F111" s="72">
        <v>-7606.8</v>
      </c>
    </row>
    <row r="112" spans="1:6" x14ac:dyDescent="0.2">
      <c r="A112" s="70">
        <v>170</v>
      </c>
      <c r="B112" s="71" t="s">
        <v>39</v>
      </c>
      <c r="C112" s="71" t="s">
        <v>77</v>
      </c>
      <c r="D112" s="71">
        <v>150</v>
      </c>
      <c r="E112" s="71" t="s">
        <v>80</v>
      </c>
      <c r="F112" s="72">
        <v>-4564.2</v>
      </c>
    </row>
    <row r="113" spans="1:6" x14ac:dyDescent="0.2">
      <c r="A113" s="70">
        <v>170</v>
      </c>
      <c r="B113" s="71" t="s">
        <v>39</v>
      </c>
      <c r="C113" s="71" t="s">
        <v>77</v>
      </c>
      <c r="D113" s="71">
        <v>151</v>
      </c>
      <c r="E113" s="71" t="s">
        <v>89</v>
      </c>
      <c r="F113" s="72">
        <v>-6085.2</v>
      </c>
    </row>
    <row r="114" spans="1:6" x14ac:dyDescent="0.2">
      <c r="A114" s="70">
        <v>170</v>
      </c>
      <c r="B114" s="71" t="s">
        <v>39</v>
      </c>
      <c r="C114" s="71" t="s">
        <v>77</v>
      </c>
      <c r="D114" s="71">
        <v>152</v>
      </c>
      <c r="E114" s="71" t="s">
        <v>81</v>
      </c>
      <c r="F114" s="72">
        <v>-9259.1</v>
      </c>
    </row>
    <row r="115" spans="1:6" x14ac:dyDescent="0.2">
      <c r="A115" s="70">
        <v>170</v>
      </c>
      <c r="B115" s="71" t="s">
        <v>39</v>
      </c>
      <c r="C115" s="71" t="s">
        <v>77</v>
      </c>
      <c r="D115" s="71">
        <v>154</v>
      </c>
      <c r="E115" s="71" t="s">
        <v>90</v>
      </c>
      <c r="F115" s="72">
        <v>-18413.400000000001</v>
      </c>
    </row>
    <row r="116" spans="1:6" x14ac:dyDescent="0.2">
      <c r="A116" s="70">
        <v>170</v>
      </c>
      <c r="B116" s="71" t="s">
        <v>39</v>
      </c>
      <c r="C116" s="71" t="s">
        <v>77</v>
      </c>
      <c r="D116" s="71">
        <v>161</v>
      </c>
      <c r="E116" s="71" t="s">
        <v>91</v>
      </c>
      <c r="F116" s="72">
        <v>-2758.6</v>
      </c>
    </row>
    <row r="117" spans="1:6" x14ac:dyDescent="0.2">
      <c r="A117" s="70">
        <v>170</v>
      </c>
      <c r="B117" s="71" t="s">
        <v>39</v>
      </c>
      <c r="C117" s="71" t="s">
        <v>77</v>
      </c>
      <c r="D117" s="71">
        <v>326</v>
      </c>
      <c r="E117" s="71" t="s">
        <v>87</v>
      </c>
      <c r="F117" s="72">
        <v>-1764.1</v>
      </c>
    </row>
    <row r="118" spans="1:6" ht="15" x14ac:dyDescent="0.25">
      <c r="A118" s="70">
        <v>170</v>
      </c>
      <c r="B118" s="71" t="s">
        <v>39</v>
      </c>
      <c r="C118" s="71" t="s">
        <v>77</v>
      </c>
      <c r="D118" s="71">
        <v>330</v>
      </c>
      <c r="E118" s="82" t="s">
        <v>108</v>
      </c>
      <c r="F118" s="72">
        <v>-1458.3</v>
      </c>
    </row>
    <row r="119" spans="1:6" ht="15" x14ac:dyDescent="0.25">
      <c r="A119" s="70">
        <v>170</v>
      </c>
      <c r="B119" s="71" t="s">
        <v>39</v>
      </c>
      <c r="C119" s="71" t="s">
        <v>77</v>
      </c>
      <c r="D119" s="71">
        <v>331</v>
      </c>
      <c r="E119" s="82" t="s">
        <v>97</v>
      </c>
      <c r="F119" s="72">
        <v>-1833.5</v>
      </c>
    </row>
    <row r="120" spans="1:6" ht="15" x14ac:dyDescent="0.25">
      <c r="A120" s="70">
        <v>170</v>
      </c>
      <c r="B120" s="71" t="s">
        <v>39</v>
      </c>
      <c r="C120" s="71" t="s">
        <v>77</v>
      </c>
      <c r="D120" s="71">
        <v>332</v>
      </c>
      <c r="E120" s="82" t="s">
        <v>101</v>
      </c>
      <c r="F120" s="73">
        <v>-243</v>
      </c>
    </row>
    <row r="121" spans="1:6" x14ac:dyDescent="0.2">
      <c r="A121" s="70">
        <v>170</v>
      </c>
      <c r="B121" s="71" t="s">
        <v>39</v>
      </c>
      <c r="C121" s="71" t="s">
        <v>77</v>
      </c>
      <c r="D121" s="71">
        <v>430</v>
      </c>
      <c r="E121" s="71" t="s">
        <v>82</v>
      </c>
      <c r="F121" s="72">
        <v>-42591.3</v>
      </c>
    </row>
    <row r="122" spans="1:6" x14ac:dyDescent="0.2">
      <c r="A122" s="70">
        <v>170</v>
      </c>
      <c r="B122" s="71" t="s">
        <v>39</v>
      </c>
      <c r="C122" s="71" t="s">
        <v>77</v>
      </c>
      <c r="D122" s="71">
        <v>450</v>
      </c>
      <c r="E122" s="71" t="s">
        <v>99</v>
      </c>
      <c r="F122" s="72">
        <v>-4445.3999999999996</v>
      </c>
    </row>
    <row r="123" spans="1:6" ht="15" thickBot="1" x14ac:dyDescent="0.25">
      <c r="A123" s="74">
        <v>170</v>
      </c>
      <c r="B123" s="75" t="s">
        <v>39</v>
      </c>
      <c r="C123" s="75" t="s">
        <v>77</v>
      </c>
      <c r="D123" s="75">
        <v>480</v>
      </c>
      <c r="E123" s="75" t="s">
        <v>83</v>
      </c>
      <c r="F123" s="76">
        <v>-20607.900000000001</v>
      </c>
    </row>
    <row r="124" spans="1:6" x14ac:dyDescent="0.2">
      <c r="A124" s="77">
        <v>180</v>
      </c>
      <c r="B124" s="78" t="s">
        <v>111</v>
      </c>
      <c r="C124" s="78" t="s">
        <v>77</v>
      </c>
      <c r="D124" s="78">
        <v>121</v>
      </c>
      <c r="E124" s="78" t="s">
        <v>79</v>
      </c>
      <c r="F124" s="80">
        <v>-7012.91</v>
      </c>
    </row>
    <row r="125" spans="1:6" x14ac:dyDescent="0.2">
      <c r="A125" s="70">
        <v>180</v>
      </c>
      <c r="B125" s="71" t="s">
        <v>111</v>
      </c>
      <c r="C125" s="71" t="s">
        <v>77</v>
      </c>
      <c r="D125" s="71">
        <v>149</v>
      </c>
      <c r="E125" s="71" t="s">
        <v>88</v>
      </c>
      <c r="F125" s="72">
        <v>-1976.98</v>
      </c>
    </row>
    <row r="126" spans="1:6" x14ac:dyDescent="0.2">
      <c r="A126" s="70">
        <v>180</v>
      </c>
      <c r="B126" s="71" t="s">
        <v>111</v>
      </c>
      <c r="C126" s="71" t="s">
        <v>77</v>
      </c>
      <c r="D126" s="71">
        <v>150</v>
      </c>
      <c r="E126" s="71" t="s">
        <v>80</v>
      </c>
      <c r="F126" s="72">
        <v>-1900.32</v>
      </c>
    </row>
    <row r="127" spans="1:6" x14ac:dyDescent="0.2">
      <c r="A127" s="70">
        <v>180</v>
      </c>
      <c r="B127" s="71" t="s">
        <v>111</v>
      </c>
      <c r="C127" s="71" t="s">
        <v>77</v>
      </c>
      <c r="D127" s="71">
        <v>151</v>
      </c>
      <c r="E127" s="71" t="s">
        <v>89</v>
      </c>
      <c r="F127" s="72">
        <v>-7977.58</v>
      </c>
    </row>
    <row r="128" spans="1:6" x14ac:dyDescent="0.2">
      <c r="A128" s="70">
        <v>180</v>
      </c>
      <c r="B128" s="71" t="s">
        <v>111</v>
      </c>
      <c r="C128" s="71" t="s">
        <v>77</v>
      </c>
      <c r="D128" s="71">
        <v>152</v>
      </c>
      <c r="E128" s="71" t="s">
        <v>81</v>
      </c>
      <c r="F128" s="72">
        <v>-5932.41</v>
      </c>
    </row>
    <row r="129" spans="1:6" x14ac:dyDescent="0.2">
      <c r="A129" s="70">
        <v>180</v>
      </c>
      <c r="B129" s="71" t="s">
        <v>111</v>
      </c>
      <c r="C129" s="71" t="s">
        <v>77</v>
      </c>
      <c r="D129" s="71">
        <v>154</v>
      </c>
      <c r="E129" s="71" t="s">
        <v>90</v>
      </c>
      <c r="F129" s="72">
        <v>-16786.650000000001</v>
      </c>
    </row>
    <row r="130" spans="1:6" x14ac:dyDescent="0.2">
      <c r="A130" s="70">
        <v>180</v>
      </c>
      <c r="B130" s="71" t="s">
        <v>111</v>
      </c>
      <c r="C130" s="71" t="s">
        <v>77</v>
      </c>
      <c r="D130" s="71">
        <v>161</v>
      </c>
      <c r="E130" s="71" t="s">
        <v>91</v>
      </c>
      <c r="F130" s="72">
        <v>-2828.06</v>
      </c>
    </row>
    <row r="131" spans="1:6" x14ac:dyDescent="0.2">
      <c r="A131" s="70">
        <v>180</v>
      </c>
      <c r="B131" s="71" t="s">
        <v>111</v>
      </c>
      <c r="C131" s="71" t="s">
        <v>77</v>
      </c>
      <c r="D131" s="71">
        <v>240</v>
      </c>
      <c r="E131" s="71" t="s">
        <v>94</v>
      </c>
      <c r="F131" s="73">
        <v>-417.83</v>
      </c>
    </row>
    <row r="132" spans="1:6" x14ac:dyDescent="0.2">
      <c r="A132" s="70">
        <v>180</v>
      </c>
      <c r="B132" s="71" t="s">
        <v>111</v>
      </c>
      <c r="C132" s="71" t="s">
        <v>77</v>
      </c>
      <c r="D132" s="71">
        <v>280</v>
      </c>
      <c r="E132" s="71" t="s">
        <v>86</v>
      </c>
      <c r="F132" s="72">
        <v>-2104.1999999999998</v>
      </c>
    </row>
    <row r="133" spans="1:6" x14ac:dyDescent="0.2">
      <c r="A133" s="70">
        <v>180</v>
      </c>
      <c r="B133" s="71" t="s">
        <v>111</v>
      </c>
      <c r="C133" s="71" t="s">
        <v>77</v>
      </c>
      <c r="D133" s="71">
        <v>326</v>
      </c>
      <c r="E133" s="71" t="s">
        <v>87</v>
      </c>
      <c r="F133" s="72">
        <v>-1099.8800000000001</v>
      </c>
    </row>
    <row r="134" spans="1:6" x14ac:dyDescent="0.2">
      <c r="A134" s="70">
        <v>180</v>
      </c>
      <c r="B134" s="71" t="s">
        <v>111</v>
      </c>
      <c r="C134" s="71" t="s">
        <v>77</v>
      </c>
      <c r="D134" s="71">
        <v>430</v>
      </c>
      <c r="E134" s="71" t="s">
        <v>82</v>
      </c>
      <c r="F134" s="72">
        <v>-62711.199999999997</v>
      </c>
    </row>
    <row r="135" spans="1:6" x14ac:dyDescent="0.2">
      <c r="A135" s="70">
        <v>180</v>
      </c>
      <c r="B135" s="71" t="s">
        <v>111</v>
      </c>
      <c r="C135" s="71" t="s">
        <v>77</v>
      </c>
      <c r="D135" s="71">
        <v>480</v>
      </c>
      <c r="E135" s="71" t="s">
        <v>83</v>
      </c>
      <c r="F135" s="72">
        <v>-26585.19</v>
      </c>
    </row>
    <row r="136" spans="1:6" x14ac:dyDescent="0.2">
      <c r="A136" s="70">
        <v>181</v>
      </c>
      <c r="B136" s="71" t="s">
        <v>112</v>
      </c>
      <c r="C136" s="71" t="s">
        <v>77</v>
      </c>
      <c r="D136" s="71">
        <v>149</v>
      </c>
      <c r="E136" s="71" t="s">
        <v>88</v>
      </c>
      <c r="F136" s="72">
        <v>-1995.2</v>
      </c>
    </row>
    <row r="137" spans="1:6" x14ac:dyDescent="0.2">
      <c r="A137" s="70">
        <v>181</v>
      </c>
      <c r="B137" s="71" t="s">
        <v>112</v>
      </c>
      <c r="C137" s="71" t="s">
        <v>77</v>
      </c>
      <c r="D137" s="71">
        <v>161</v>
      </c>
      <c r="E137" s="71" t="s">
        <v>113</v>
      </c>
      <c r="F137" s="72">
        <v>-1262.6600000000001</v>
      </c>
    </row>
    <row r="138" spans="1:6" x14ac:dyDescent="0.2">
      <c r="A138" s="70">
        <v>181</v>
      </c>
      <c r="B138" s="71" t="s">
        <v>112</v>
      </c>
      <c r="C138" s="71" t="s">
        <v>77</v>
      </c>
      <c r="D138" s="71">
        <v>240</v>
      </c>
      <c r="E138" s="71" t="s">
        <v>94</v>
      </c>
      <c r="F138" s="72">
        <v>-4311.3999999999996</v>
      </c>
    </row>
    <row r="139" spans="1:6" x14ac:dyDescent="0.2">
      <c r="A139" s="70">
        <v>181</v>
      </c>
      <c r="B139" s="71" t="s">
        <v>112</v>
      </c>
      <c r="C139" s="71" t="s">
        <v>77</v>
      </c>
      <c r="D139" s="71">
        <v>326</v>
      </c>
      <c r="E139" s="71" t="s">
        <v>87</v>
      </c>
      <c r="F139" s="72">
        <v>-1411</v>
      </c>
    </row>
    <row r="140" spans="1:6" ht="15" thickBot="1" x14ac:dyDescent="0.25">
      <c r="A140" s="74">
        <v>181</v>
      </c>
      <c r="B140" s="75" t="s">
        <v>112</v>
      </c>
      <c r="C140" s="75" t="s">
        <v>77</v>
      </c>
      <c r="D140" s="75">
        <v>430</v>
      </c>
      <c r="E140" s="75" t="s">
        <v>82</v>
      </c>
      <c r="F140" s="76">
        <v>-4275.8</v>
      </c>
    </row>
    <row r="141" spans="1:6" x14ac:dyDescent="0.2">
      <c r="A141" s="77">
        <v>200</v>
      </c>
      <c r="B141" s="78" t="s">
        <v>42</v>
      </c>
      <c r="C141" s="78" t="s">
        <v>77</v>
      </c>
      <c r="D141" s="78">
        <v>120</v>
      </c>
      <c r="E141" s="78" t="s">
        <v>78</v>
      </c>
      <c r="F141" s="80">
        <v>-1514.96</v>
      </c>
    </row>
    <row r="142" spans="1:6" x14ac:dyDescent="0.2">
      <c r="A142" s="70">
        <v>200</v>
      </c>
      <c r="B142" s="71" t="s">
        <v>42</v>
      </c>
      <c r="C142" s="71" t="s">
        <v>77</v>
      </c>
      <c r="D142" s="71">
        <v>121</v>
      </c>
      <c r="E142" s="71" t="s">
        <v>79</v>
      </c>
      <c r="F142" s="72">
        <v>-8693.42</v>
      </c>
    </row>
    <row r="143" spans="1:6" x14ac:dyDescent="0.2">
      <c r="A143" s="70">
        <v>200</v>
      </c>
      <c r="B143" s="71" t="s">
        <v>42</v>
      </c>
      <c r="C143" s="71" t="s">
        <v>77</v>
      </c>
      <c r="D143" s="71">
        <v>152</v>
      </c>
      <c r="E143" s="71" t="s">
        <v>81</v>
      </c>
      <c r="F143" s="72">
        <v>-2734.5</v>
      </c>
    </row>
    <row r="144" spans="1:6" x14ac:dyDescent="0.2">
      <c r="A144" s="70">
        <v>200</v>
      </c>
      <c r="B144" s="71" t="s">
        <v>42</v>
      </c>
      <c r="C144" s="71" t="s">
        <v>77</v>
      </c>
      <c r="D144" s="71">
        <v>154</v>
      </c>
      <c r="E144" s="71" t="s">
        <v>90</v>
      </c>
      <c r="F144" s="72">
        <v>-6223.8</v>
      </c>
    </row>
    <row r="145" spans="1:6" x14ac:dyDescent="0.2">
      <c r="A145" s="70">
        <v>200</v>
      </c>
      <c r="B145" s="71" t="s">
        <v>42</v>
      </c>
      <c r="C145" s="71" t="s">
        <v>77</v>
      </c>
      <c r="D145" s="71">
        <v>330</v>
      </c>
      <c r="E145" s="71" t="s">
        <v>108</v>
      </c>
      <c r="F145" s="72">
        <v>-1125.0999999999999</v>
      </c>
    </row>
    <row r="146" spans="1:6" x14ac:dyDescent="0.2">
      <c r="A146" s="70">
        <v>200</v>
      </c>
      <c r="B146" s="71" t="s">
        <v>42</v>
      </c>
      <c r="C146" s="71" t="s">
        <v>77</v>
      </c>
      <c r="D146" s="71">
        <v>430</v>
      </c>
      <c r="E146" s="71" t="s">
        <v>82</v>
      </c>
      <c r="F146" s="72">
        <v>-18002.439999999999</v>
      </c>
    </row>
    <row r="147" spans="1:6" x14ac:dyDescent="0.2">
      <c r="A147" s="70">
        <v>200</v>
      </c>
      <c r="B147" s="71" t="s">
        <v>42</v>
      </c>
      <c r="C147" s="71" t="s">
        <v>77</v>
      </c>
      <c r="D147" s="71">
        <v>450</v>
      </c>
      <c r="E147" s="71" t="s">
        <v>99</v>
      </c>
      <c r="F147" s="72">
        <v>-2430.04</v>
      </c>
    </row>
    <row r="148" spans="1:6" x14ac:dyDescent="0.2">
      <c r="A148" s="70">
        <v>200</v>
      </c>
      <c r="B148" s="71" t="s">
        <v>42</v>
      </c>
      <c r="C148" s="71" t="s">
        <v>77</v>
      </c>
      <c r="D148" s="71">
        <v>480</v>
      </c>
      <c r="E148" s="71" t="s">
        <v>83</v>
      </c>
      <c r="F148" s="72">
        <v>-12039.03</v>
      </c>
    </row>
    <row r="149" spans="1:6" x14ac:dyDescent="0.2">
      <c r="A149" s="70">
        <v>201</v>
      </c>
      <c r="B149" s="71" t="s">
        <v>114</v>
      </c>
      <c r="C149" s="71" t="s">
        <v>77</v>
      </c>
      <c r="D149" s="71">
        <v>150</v>
      </c>
      <c r="E149" s="71" t="s">
        <v>80</v>
      </c>
      <c r="F149" s="72">
        <v>-3073.2</v>
      </c>
    </row>
    <row r="150" spans="1:6" x14ac:dyDescent="0.2">
      <c r="A150" s="70">
        <v>201</v>
      </c>
      <c r="B150" s="71" t="s">
        <v>114</v>
      </c>
      <c r="C150" s="71" t="s">
        <v>77</v>
      </c>
      <c r="D150" s="71">
        <v>161</v>
      </c>
      <c r="E150" s="71" t="s">
        <v>91</v>
      </c>
      <c r="F150" s="72">
        <v>-4370.3999999999996</v>
      </c>
    </row>
    <row r="151" spans="1:6" x14ac:dyDescent="0.2">
      <c r="A151" s="70">
        <v>201</v>
      </c>
      <c r="B151" s="71" t="s">
        <v>114</v>
      </c>
      <c r="C151" s="71" t="s">
        <v>77</v>
      </c>
      <c r="D151" s="71">
        <v>326</v>
      </c>
      <c r="E151" s="71" t="s">
        <v>87</v>
      </c>
      <c r="F151" s="72">
        <v>-2173.1999999999998</v>
      </c>
    </row>
    <row r="152" spans="1:6" ht="15" x14ac:dyDescent="0.25">
      <c r="A152" s="70">
        <v>201</v>
      </c>
      <c r="B152" s="71" t="s">
        <v>114</v>
      </c>
      <c r="C152" s="71" t="s">
        <v>77</v>
      </c>
      <c r="D152" s="71">
        <v>332</v>
      </c>
      <c r="E152" s="82" t="s">
        <v>101</v>
      </c>
      <c r="F152" s="72">
        <v>-2731.03</v>
      </c>
    </row>
    <row r="153" spans="1:6" x14ac:dyDescent="0.2">
      <c r="A153" s="70">
        <v>201</v>
      </c>
      <c r="B153" s="71" t="s">
        <v>114</v>
      </c>
      <c r="C153" s="71" t="s">
        <v>77</v>
      </c>
      <c r="D153" s="71">
        <v>430</v>
      </c>
      <c r="E153" s="71" t="s">
        <v>82</v>
      </c>
      <c r="F153" s="72">
        <v>-1821.2</v>
      </c>
    </row>
    <row r="154" spans="1:6" ht="15" thickBot="1" x14ac:dyDescent="0.25">
      <c r="A154" s="74">
        <v>201</v>
      </c>
      <c r="B154" s="75" t="s">
        <v>114</v>
      </c>
      <c r="C154" s="75" t="s">
        <v>77</v>
      </c>
      <c r="D154" s="75">
        <v>480</v>
      </c>
      <c r="E154" s="75" t="s">
        <v>83</v>
      </c>
      <c r="F154" s="76">
        <v>-3819.6</v>
      </c>
    </row>
    <row r="155" spans="1:6" x14ac:dyDescent="0.2">
      <c r="A155" s="77">
        <v>210</v>
      </c>
      <c r="B155" s="78" t="s">
        <v>43</v>
      </c>
      <c r="C155" s="78" t="s">
        <v>77</v>
      </c>
      <c r="D155" s="78">
        <v>121</v>
      </c>
      <c r="E155" s="78" t="s">
        <v>79</v>
      </c>
      <c r="F155" s="80">
        <v>-19641.2</v>
      </c>
    </row>
    <row r="156" spans="1:6" x14ac:dyDescent="0.2">
      <c r="A156" s="70">
        <v>210</v>
      </c>
      <c r="B156" s="71" t="s">
        <v>43</v>
      </c>
      <c r="C156" s="71" t="s">
        <v>77</v>
      </c>
      <c r="D156" s="71">
        <v>149</v>
      </c>
      <c r="E156" s="71" t="s">
        <v>88</v>
      </c>
      <c r="F156" s="72">
        <v>-6338.8</v>
      </c>
    </row>
    <row r="157" spans="1:6" x14ac:dyDescent="0.2">
      <c r="A157" s="70">
        <v>210</v>
      </c>
      <c r="B157" s="71" t="s">
        <v>43</v>
      </c>
      <c r="C157" s="71" t="s">
        <v>77</v>
      </c>
      <c r="D157" s="71">
        <v>150</v>
      </c>
      <c r="E157" s="71" t="s">
        <v>80</v>
      </c>
      <c r="F157" s="72">
        <v>-18213</v>
      </c>
    </row>
    <row r="158" spans="1:6" x14ac:dyDescent="0.2">
      <c r="A158" s="70">
        <v>210</v>
      </c>
      <c r="B158" s="71" t="s">
        <v>43</v>
      </c>
      <c r="C158" s="71" t="s">
        <v>77</v>
      </c>
      <c r="D158" s="71">
        <v>151</v>
      </c>
      <c r="E158" s="71" t="s">
        <v>89</v>
      </c>
      <c r="F158" s="72">
        <v>-9128.2999999999993</v>
      </c>
    </row>
    <row r="159" spans="1:6" x14ac:dyDescent="0.2">
      <c r="A159" s="70">
        <v>210</v>
      </c>
      <c r="B159" s="71" t="s">
        <v>43</v>
      </c>
      <c r="C159" s="71" t="s">
        <v>77</v>
      </c>
      <c r="D159" s="71">
        <v>152</v>
      </c>
      <c r="E159" s="71" t="s">
        <v>81</v>
      </c>
      <c r="F159" s="72">
        <v>-35291.449999999997</v>
      </c>
    </row>
    <row r="160" spans="1:6" x14ac:dyDescent="0.2">
      <c r="A160" s="70">
        <v>210</v>
      </c>
      <c r="B160" s="71" t="s">
        <v>43</v>
      </c>
      <c r="C160" s="71" t="s">
        <v>77</v>
      </c>
      <c r="D160" s="71">
        <v>154</v>
      </c>
      <c r="E160" s="71" t="s">
        <v>90</v>
      </c>
      <c r="F160" s="72">
        <v>-42714.55</v>
      </c>
    </row>
    <row r="161" spans="1:6" x14ac:dyDescent="0.2">
      <c r="A161" s="70">
        <v>210</v>
      </c>
      <c r="B161" s="71" t="s">
        <v>43</v>
      </c>
      <c r="C161" s="71" t="s">
        <v>77</v>
      </c>
      <c r="D161" s="71">
        <v>161</v>
      </c>
      <c r="E161" s="71" t="s">
        <v>91</v>
      </c>
      <c r="F161" s="72">
        <v>-4937.6000000000004</v>
      </c>
    </row>
    <row r="162" spans="1:6" x14ac:dyDescent="0.2">
      <c r="A162" s="70">
        <v>210</v>
      </c>
      <c r="B162" s="71" t="s">
        <v>43</v>
      </c>
      <c r="C162" s="71" t="s">
        <v>77</v>
      </c>
      <c r="D162" s="71">
        <v>162</v>
      </c>
      <c r="E162" s="71" t="s">
        <v>92</v>
      </c>
      <c r="F162" s="72">
        <v>-1268</v>
      </c>
    </row>
    <row r="163" spans="1:6" x14ac:dyDescent="0.2">
      <c r="A163" s="70">
        <v>210</v>
      </c>
      <c r="B163" s="71" t="s">
        <v>43</v>
      </c>
      <c r="C163" s="71" t="s">
        <v>77</v>
      </c>
      <c r="D163" s="71">
        <v>280</v>
      </c>
      <c r="E163" s="71" t="s">
        <v>86</v>
      </c>
      <c r="F163" s="72">
        <v>-1524.4</v>
      </c>
    </row>
    <row r="164" spans="1:6" x14ac:dyDescent="0.2">
      <c r="A164" s="70">
        <v>210</v>
      </c>
      <c r="B164" s="71" t="s">
        <v>43</v>
      </c>
      <c r="C164" s="71" t="s">
        <v>77</v>
      </c>
      <c r="D164" s="71">
        <v>326</v>
      </c>
      <c r="E164" s="71" t="s">
        <v>87</v>
      </c>
      <c r="F164" s="72">
        <v>-1086.5999999999999</v>
      </c>
    </row>
    <row r="165" spans="1:6" ht="15" x14ac:dyDescent="0.25">
      <c r="A165" s="70">
        <v>210</v>
      </c>
      <c r="B165" s="71" t="s">
        <v>43</v>
      </c>
      <c r="C165" s="71" t="s">
        <v>77</v>
      </c>
      <c r="D165" s="71">
        <v>330</v>
      </c>
      <c r="E165" s="82" t="s">
        <v>108</v>
      </c>
      <c r="F165" s="72">
        <v>-2405.98</v>
      </c>
    </row>
    <row r="166" spans="1:6" ht="15" x14ac:dyDescent="0.25">
      <c r="A166" s="70">
        <v>210</v>
      </c>
      <c r="B166" s="71" t="s">
        <v>43</v>
      </c>
      <c r="C166" s="71" t="s">
        <v>77</v>
      </c>
      <c r="D166" s="71">
        <v>332</v>
      </c>
      <c r="E166" s="82" t="s">
        <v>101</v>
      </c>
      <c r="F166" s="72">
        <v>-2422.8000000000002</v>
      </c>
    </row>
    <row r="167" spans="1:6" ht="15" x14ac:dyDescent="0.25">
      <c r="A167" s="70">
        <v>210</v>
      </c>
      <c r="B167" s="71" t="s">
        <v>43</v>
      </c>
      <c r="C167" s="71" t="s">
        <v>77</v>
      </c>
      <c r="D167" s="71">
        <v>333</v>
      </c>
      <c r="E167" s="82" t="s">
        <v>102</v>
      </c>
      <c r="F167" s="72">
        <v>-1161.77</v>
      </c>
    </row>
    <row r="168" spans="1:6" x14ac:dyDescent="0.2">
      <c r="A168" s="70">
        <v>210</v>
      </c>
      <c r="B168" s="71" t="s">
        <v>43</v>
      </c>
      <c r="C168" s="71" t="s">
        <v>77</v>
      </c>
      <c r="D168" s="71">
        <v>430</v>
      </c>
      <c r="E168" s="71" t="s">
        <v>82</v>
      </c>
      <c r="F168" s="72">
        <v>-35150.65</v>
      </c>
    </row>
    <row r="169" spans="1:6" x14ac:dyDescent="0.2">
      <c r="A169" s="70">
        <v>210</v>
      </c>
      <c r="B169" s="71" t="s">
        <v>43</v>
      </c>
      <c r="C169" s="71" t="s">
        <v>77</v>
      </c>
      <c r="D169" s="71">
        <v>440</v>
      </c>
      <c r="E169" s="71" t="s">
        <v>98</v>
      </c>
      <c r="F169" s="72">
        <v>-1279.9000000000001</v>
      </c>
    </row>
    <row r="170" spans="1:6" x14ac:dyDescent="0.2">
      <c r="A170" s="70">
        <v>210</v>
      </c>
      <c r="B170" s="71" t="s">
        <v>43</v>
      </c>
      <c r="C170" s="71" t="s">
        <v>77</v>
      </c>
      <c r="D170" s="71">
        <v>450</v>
      </c>
      <c r="E170" s="71" t="s">
        <v>99</v>
      </c>
      <c r="F170" s="72">
        <v>-6994.2</v>
      </c>
    </row>
    <row r="171" spans="1:6" ht="15" thickBot="1" x14ac:dyDescent="0.25">
      <c r="A171" s="74">
        <v>210</v>
      </c>
      <c r="B171" s="75" t="s">
        <v>43</v>
      </c>
      <c r="C171" s="75" t="s">
        <v>77</v>
      </c>
      <c r="D171" s="75">
        <v>480</v>
      </c>
      <c r="E171" s="75" t="s">
        <v>83</v>
      </c>
      <c r="F171" s="76">
        <v>-22345.25</v>
      </c>
    </row>
    <row r="172" spans="1:6" x14ac:dyDescent="0.2">
      <c r="A172" s="77">
        <v>221</v>
      </c>
      <c r="B172" s="78" t="s">
        <v>115</v>
      </c>
      <c r="C172" s="78" t="s">
        <v>77</v>
      </c>
      <c r="D172" s="78">
        <v>121</v>
      </c>
      <c r="E172" s="78" t="s">
        <v>79</v>
      </c>
      <c r="F172" s="80">
        <v>-2502.8000000000002</v>
      </c>
    </row>
    <row r="173" spans="1:6" x14ac:dyDescent="0.2">
      <c r="A173" s="70">
        <v>221</v>
      </c>
      <c r="B173" s="71" t="s">
        <v>115</v>
      </c>
      <c r="C173" s="71" t="s">
        <v>77</v>
      </c>
      <c r="D173" s="71">
        <v>150</v>
      </c>
      <c r="E173" s="71" t="s">
        <v>80</v>
      </c>
      <c r="F173" s="72">
        <v>-4609.8</v>
      </c>
    </row>
    <row r="174" spans="1:6" x14ac:dyDescent="0.2">
      <c r="A174" s="70">
        <v>221</v>
      </c>
      <c r="B174" s="71" t="s">
        <v>115</v>
      </c>
      <c r="C174" s="71" t="s">
        <v>77</v>
      </c>
      <c r="D174" s="71">
        <v>151</v>
      </c>
      <c r="E174" s="71" t="s">
        <v>89</v>
      </c>
      <c r="F174" s="72">
        <v>-3073.2</v>
      </c>
    </row>
    <row r="175" spans="1:6" x14ac:dyDescent="0.2">
      <c r="A175" s="70">
        <v>221</v>
      </c>
      <c r="B175" s="71" t="s">
        <v>115</v>
      </c>
      <c r="C175" s="71" t="s">
        <v>77</v>
      </c>
      <c r="D175" s="71">
        <v>152</v>
      </c>
      <c r="E175" s="71" t="s">
        <v>81</v>
      </c>
      <c r="F175" s="72">
        <v>-3304.16</v>
      </c>
    </row>
    <row r="176" spans="1:6" x14ac:dyDescent="0.2">
      <c r="A176" s="70">
        <v>221</v>
      </c>
      <c r="B176" s="71" t="s">
        <v>115</v>
      </c>
      <c r="C176" s="71" t="s">
        <v>77</v>
      </c>
      <c r="D176" s="71">
        <v>154</v>
      </c>
      <c r="E176" s="71" t="s">
        <v>90</v>
      </c>
      <c r="F176" s="72">
        <v>-4312.8</v>
      </c>
    </row>
    <row r="177" spans="1:6" x14ac:dyDescent="0.2">
      <c r="A177" s="70">
        <v>221</v>
      </c>
      <c r="B177" s="71" t="s">
        <v>115</v>
      </c>
      <c r="C177" s="71" t="s">
        <v>77</v>
      </c>
      <c r="D177" s="71">
        <v>161</v>
      </c>
      <c r="E177" s="71" t="s">
        <v>91</v>
      </c>
      <c r="F177" s="72">
        <v>-3858.33</v>
      </c>
    </row>
    <row r="178" spans="1:6" x14ac:dyDescent="0.2">
      <c r="A178" s="70">
        <v>221</v>
      </c>
      <c r="B178" s="71" t="s">
        <v>115</v>
      </c>
      <c r="C178" s="71" t="s">
        <v>77</v>
      </c>
      <c r="D178" s="71">
        <v>260</v>
      </c>
      <c r="E178" s="71" t="s">
        <v>95</v>
      </c>
      <c r="F178" s="72">
        <v>-3497.4</v>
      </c>
    </row>
    <row r="179" spans="1:6" x14ac:dyDescent="0.2">
      <c r="A179" s="70">
        <v>221</v>
      </c>
      <c r="B179" s="71" t="s">
        <v>115</v>
      </c>
      <c r="C179" s="71" t="s">
        <v>77</v>
      </c>
      <c r="D179" s="71">
        <v>272</v>
      </c>
      <c r="E179" s="71" t="s">
        <v>116</v>
      </c>
      <c r="F179" s="72">
        <v>-2949.8</v>
      </c>
    </row>
    <row r="180" spans="1:6" x14ac:dyDescent="0.2">
      <c r="A180" s="70">
        <v>221</v>
      </c>
      <c r="B180" s="71" t="s">
        <v>115</v>
      </c>
      <c r="C180" s="71" t="s">
        <v>77</v>
      </c>
      <c r="D180" s="71">
        <v>280</v>
      </c>
      <c r="E180" s="71" t="s">
        <v>86</v>
      </c>
      <c r="F180" s="72">
        <v>-16411.150000000001</v>
      </c>
    </row>
    <row r="181" spans="1:6" x14ac:dyDescent="0.2">
      <c r="A181" s="70">
        <v>221</v>
      </c>
      <c r="B181" s="71" t="s">
        <v>115</v>
      </c>
      <c r="C181" s="71" t="s">
        <v>77</v>
      </c>
      <c r="D181" s="71">
        <v>326</v>
      </c>
      <c r="E181" s="71" t="s">
        <v>87</v>
      </c>
      <c r="F181" s="72">
        <v>-2526.8000000000002</v>
      </c>
    </row>
    <row r="182" spans="1:6" ht="15" x14ac:dyDescent="0.25">
      <c r="A182" s="70">
        <v>221</v>
      </c>
      <c r="B182" s="71" t="s">
        <v>115</v>
      </c>
      <c r="C182" s="71" t="s">
        <v>77</v>
      </c>
      <c r="D182" s="71">
        <v>330</v>
      </c>
      <c r="E182" s="82" t="s">
        <v>108</v>
      </c>
      <c r="F182" s="72">
        <v>-7801.4</v>
      </c>
    </row>
    <row r="183" spans="1:6" ht="15" x14ac:dyDescent="0.25">
      <c r="A183" s="70">
        <v>221</v>
      </c>
      <c r="B183" s="71" t="s">
        <v>115</v>
      </c>
      <c r="C183" s="71" t="s">
        <v>77</v>
      </c>
      <c r="D183" s="71">
        <v>332</v>
      </c>
      <c r="E183" s="82" t="s">
        <v>101</v>
      </c>
      <c r="F183" s="72">
        <v>-4483</v>
      </c>
    </row>
    <row r="184" spans="1:6" ht="15" x14ac:dyDescent="0.25">
      <c r="A184" s="70">
        <v>221</v>
      </c>
      <c r="B184" s="71" t="s">
        <v>115</v>
      </c>
      <c r="C184" s="71" t="s">
        <v>77</v>
      </c>
      <c r="D184" s="71">
        <v>333</v>
      </c>
      <c r="E184" s="82" t="s">
        <v>102</v>
      </c>
      <c r="F184" s="72">
        <v>-27914.3</v>
      </c>
    </row>
    <row r="185" spans="1:6" x14ac:dyDescent="0.2">
      <c r="A185" s="70">
        <v>221</v>
      </c>
      <c r="B185" s="71" t="s">
        <v>115</v>
      </c>
      <c r="C185" s="71" t="s">
        <v>77</v>
      </c>
      <c r="D185" s="71">
        <v>430</v>
      </c>
      <c r="E185" s="71" t="s">
        <v>82</v>
      </c>
      <c r="F185" s="72">
        <v>-19799.099999999999</v>
      </c>
    </row>
    <row r="186" spans="1:6" x14ac:dyDescent="0.2">
      <c r="A186" s="70">
        <v>221</v>
      </c>
      <c r="B186" s="71" t="s">
        <v>115</v>
      </c>
      <c r="C186" s="71" t="s">
        <v>77</v>
      </c>
      <c r="D186" s="71">
        <v>432</v>
      </c>
      <c r="E186" s="71" t="s">
        <v>106</v>
      </c>
      <c r="F186" s="73">
        <v>980.4</v>
      </c>
    </row>
    <row r="187" spans="1:6" x14ac:dyDescent="0.2">
      <c r="A187" s="70">
        <v>221</v>
      </c>
      <c r="B187" s="71" t="s">
        <v>115</v>
      </c>
      <c r="C187" s="71" t="s">
        <v>77</v>
      </c>
      <c r="D187" s="71">
        <v>480</v>
      </c>
      <c r="E187" s="71" t="s">
        <v>83</v>
      </c>
      <c r="F187" s="72">
        <v>-16987.36</v>
      </c>
    </row>
    <row r="188" spans="1:6" ht="15" x14ac:dyDescent="0.25">
      <c r="A188" s="70">
        <v>221</v>
      </c>
      <c r="B188" s="71" t="s">
        <v>115</v>
      </c>
      <c r="C188" s="82" t="s">
        <v>117</v>
      </c>
      <c r="D188" s="71">
        <v>330</v>
      </c>
      <c r="E188" s="82" t="s">
        <v>108</v>
      </c>
      <c r="F188" s="72">
        <v>-1314.6</v>
      </c>
    </row>
    <row r="189" spans="1:6" ht="15" x14ac:dyDescent="0.25">
      <c r="A189" s="70">
        <v>221</v>
      </c>
      <c r="B189" s="71" t="s">
        <v>115</v>
      </c>
      <c r="C189" s="82" t="s">
        <v>110</v>
      </c>
      <c r="D189" s="71">
        <v>330</v>
      </c>
      <c r="E189" s="82" t="s">
        <v>108</v>
      </c>
      <c r="F189" s="72">
        <v>-8685.75</v>
      </c>
    </row>
    <row r="190" spans="1:6" ht="15" x14ac:dyDescent="0.25">
      <c r="A190" s="70">
        <v>221</v>
      </c>
      <c r="B190" s="71" t="s">
        <v>115</v>
      </c>
      <c r="C190" s="82" t="s">
        <v>117</v>
      </c>
      <c r="D190" s="71">
        <v>332</v>
      </c>
      <c r="E190" s="82" t="s">
        <v>101</v>
      </c>
      <c r="F190" s="73">
        <v>-876.8</v>
      </c>
    </row>
    <row r="191" spans="1:6" ht="15" x14ac:dyDescent="0.25">
      <c r="A191" s="70">
        <v>221</v>
      </c>
      <c r="B191" s="71" t="s">
        <v>115</v>
      </c>
      <c r="C191" s="82" t="s">
        <v>110</v>
      </c>
      <c r="D191" s="71">
        <v>332</v>
      </c>
      <c r="E191" s="82" t="s">
        <v>101</v>
      </c>
      <c r="F191" s="72">
        <v>-2654.5</v>
      </c>
    </row>
    <row r="192" spans="1:6" ht="15" x14ac:dyDescent="0.25">
      <c r="A192" s="70">
        <v>221</v>
      </c>
      <c r="B192" s="71" t="s">
        <v>115</v>
      </c>
      <c r="C192" s="82" t="s">
        <v>110</v>
      </c>
      <c r="D192" s="71">
        <v>333</v>
      </c>
      <c r="E192" s="82" t="s">
        <v>102</v>
      </c>
      <c r="F192" s="72">
        <v>-5291</v>
      </c>
    </row>
    <row r="193" spans="1:6" ht="15.75" thickBot="1" x14ac:dyDescent="0.3">
      <c r="A193" s="74">
        <v>220</v>
      </c>
      <c r="B193" s="75" t="s">
        <v>118</v>
      </c>
      <c r="C193" s="83" t="s">
        <v>100</v>
      </c>
      <c r="D193" s="75">
        <v>333</v>
      </c>
      <c r="E193" s="83" t="s">
        <v>102</v>
      </c>
      <c r="F193" s="84">
        <v>-666.8</v>
      </c>
    </row>
    <row r="194" spans="1:6" x14ac:dyDescent="0.2">
      <c r="A194" s="77">
        <v>230</v>
      </c>
      <c r="B194" s="78" t="s">
        <v>45</v>
      </c>
      <c r="C194" s="78" t="s">
        <v>77</v>
      </c>
      <c r="D194" s="78">
        <v>121</v>
      </c>
      <c r="E194" s="78" t="s">
        <v>79</v>
      </c>
      <c r="F194" s="80">
        <v>-8225.9</v>
      </c>
    </row>
    <row r="195" spans="1:6" x14ac:dyDescent="0.2">
      <c r="A195" s="70">
        <v>230</v>
      </c>
      <c r="B195" s="71" t="s">
        <v>45</v>
      </c>
      <c r="C195" s="71" t="s">
        <v>77</v>
      </c>
      <c r="D195" s="71">
        <v>149</v>
      </c>
      <c r="E195" s="71" t="s">
        <v>88</v>
      </c>
      <c r="F195" s="73">
        <v>-507.2</v>
      </c>
    </row>
    <row r="196" spans="1:6" x14ac:dyDescent="0.2">
      <c r="A196" s="70">
        <v>230</v>
      </c>
      <c r="B196" s="71" t="s">
        <v>45</v>
      </c>
      <c r="C196" s="71" t="s">
        <v>77</v>
      </c>
      <c r="D196" s="71">
        <v>150</v>
      </c>
      <c r="E196" s="71" t="s">
        <v>80</v>
      </c>
      <c r="F196" s="72">
        <v>-2847</v>
      </c>
    </row>
    <row r="197" spans="1:6" x14ac:dyDescent="0.2">
      <c r="A197" s="70">
        <v>230</v>
      </c>
      <c r="B197" s="71" t="s">
        <v>45</v>
      </c>
      <c r="C197" s="71" t="s">
        <v>77</v>
      </c>
      <c r="D197" s="71">
        <v>151</v>
      </c>
      <c r="E197" s="71" t="s">
        <v>89</v>
      </c>
      <c r="F197" s="72">
        <v>-2565.6999999999998</v>
      </c>
    </row>
    <row r="198" spans="1:6" x14ac:dyDescent="0.2">
      <c r="A198" s="70">
        <v>230</v>
      </c>
      <c r="B198" s="71" t="s">
        <v>45</v>
      </c>
      <c r="C198" s="71" t="s">
        <v>77</v>
      </c>
      <c r="D198" s="71">
        <v>152</v>
      </c>
      <c r="E198" s="71" t="s">
        <v>81</v>
      </c>
      <c r="F198" s="72">
        <v>-6547.9</v>
      </c>
    </row>
    <row r="199" spans="1:6" x14ac:dyDescent="0.2">
      <c r="A199" s="70">
        <v>230</v>
      </c>
      <c r="B199" s="71" t="s">
        <v>45</v>
      </c>
      <c r="C199" s="71" t="s">
        <v>77</v>
      </c>
      <c r="D199" s="71">
        <v>154</v>
      </c>
      <c r="E199" s="71" t="s">
        <v>90</v>
      </c>
      <c r="F199" s="72">
        <v>-17720.099999999999</v>
      </c>
    </row>
    <row r="200" spans="1:6" x14ac:dyDescent="0.2">
      <c r="A200" s="70">
        <v>230</v>
      </c>
      <c r="B200" s="71" t="s">
        <v>45</v>
      </c>
      <c r="C200" s="71" t="s">
        <v>77</v>
      </c>
      <c r="D200" s="71">
        <v>161</v>
      </c>
      <c r="E200" s="71" t="s">
        <v>91</v>
      </c>
      <c r="F200" s="72">
        <v>-4000.5</v>
      </c>
    </row>
    <row r="201" spans="1:6" x14ac:dyDescent="0.2">
      <c r="A201" s="70">
        <v>230</v>
      </c>
      <c r="B201" s="71" t="s">
        <v>45</v>
      </c>
      <c r="C201" s="71" t="s">
        <v>77</v>
      </c>
      <c r="D201" s="71">
        <v>162</v>
      </c>
      <c r="E201" s="71" t="s">
        <v>92</v>
      </c>
      <c r="F201" s="73">
        <v>-760.8</v>
      </c>
    </row>
    <row r="202" spans="1:6" x14ac:dyDescent="0.2">
      <c r="A202" s="70">
        <v>230</v>
      </c>
      <c r="B202" s="71" t="s">
        <v>45</v>
      </c>
      <c r="C202" s="71" t="s">
        <v>77</v>
      </c>
      <c r="D202" s="71">
        <v>430</v>
      </c>
      <c r="E202" s="71" t="s">
        <v>82</v>
      </c>
      <c r="F202" s="72">
        <v>-8810.9</v>
      </c>
    </row>
    <row r="203" spans="1:6" x14ac:dyDescent="0.2">
      <c r="A203" s="70">
        <v>230</v>
      </c>
      <c r="B203" s="71" t="s">
        <v>45</v>
      </c>
      <c r="C203" s="71" t="s">
        <v>77</v>
      </c>
      <c r="D203" s="71">
        <v>440</v>
      </c>
      <c r="E203" s="71" t="s">
        <v>98</v>
      </c>
      <c r="F203" s="72">
        <v>-3156.4</v>
      </c>
    </row>
    <row r="204" spans="1:6" x14ac:dyDescent="0.2">
      <c r="A204" s="70">
        <v>230</v>
      </c>
      <c r="B204" s="71" t="s">
        <v>45</v>
      </c>
      <c r="C204" s="71" t="s">
        <v>77</v>
      </c>
      <c r="D204" s="71">
        <v>480</v>
      </c>
      <c r="E204" s="71" t="s">
        <v>83</v>
      </c>
      <c r="F204" s="72">
        <v>-13833.5</v>
      </c>
    </row>
    <row r="205" spans="1:6" ht="15.75" thickBot="1" x14ac:dyDescent="0.3">
      <c r="A205" s="74">
        <v>230</v>
      </c>
      <c r="B205" s="75" t="s">
        <v>45</v>
      </c>
      <c r="C205" s="83" t="s">
        <v>110</v>
      </c>
      <c r="D205" s="75">
        <v>123</v>
      </c>
      <c r="E205" s="75" t="s">
        <v>119</v>
      </c>
      <c r="F205" s="76">
        <v>-10114.5</v>
      </c>
    </row>
    <row r="206" spans="1:6" x14ac:dyDescent="0.2">
      <c r="A206" s="77">
        <v>240</v>
      </c>
      <c r="B206" s="78" t="s">
        <v>46</v>
      </c>
      <c r="C206" s="78" t="s">
        <v>77</v>
      </c>
      <c r="D206" s="78">
        <v>120</v>
      </c>
      <c r="E206" s="78" t="s">
        <v>78</v>
      </c>
      <c r="F206" s="80">
        <v>-1778.4</v>
      </c>
    </row>
    <row r="207" spans="1:6" x14ac:dyDescent="0.2">
      <c r="A207" s="70">
        <v>240</v>
      </c>
      <c r="B207" s="71" t="s">
        <v>46</v>
      </c>
      <c r="C207" s="71" t="s">
        <v>77</v>
      </c>
      <c r="D207" s="71">
        <v>121</v>
      </c>
      <c r="E207" s="71" t="s">
        <v>79</v>
      </c>
      <c r="F207" s="72">
        <v>-5960.4</v>
      </c>
    </row>
    <row r="208" spans="1:6" x14ac:dyDescent="0.2">
      <c r="A208" s="70">
        <v>240</v>
      </c>
      <c r="B208" s="71" t="s">
        <v>46</v>
      </c>
      <c r="C208" s="71" t="s">
        <v>77</v>
      </c>
      <c r="D208" s="71">
        <v>149</v>
      </c>
      <c r="E208" s="71" t="s">
        <v>88</v>
      </c>
      <c r="F208" s="73">
        <v>-253.6</v>
      </c>
    </row>
    <row r="209" spans="1:6" x14ac:dyDescent="0.2">
      <c r="A209" s="70">
        <v>240</v>
      </c>
      <c r="B209" s="71" t="s">
        <v>46</v>
      </c>
      <c r="C209" s="71" t="s">
        <v>77</v>
      </c>
      <c r="D209" s="71">
        <v>150</v>
      </c>
      <c r="E209" s="71" t="s">
        <v>80</v>
      </c>
      <c r="F209" s="72">
        <v>-1195.2</v>
      </c>
    </row>
    <row r="210" spans="1:6" x14ac:dyDescent="0.2">
      <c r="A210" s="70">
        <v>240</v>
      </c>
      <c r="B210" s="71" t="s">
        <v>46</v>
      </c>
      <c r="C210" s="71" t="s">
        <v>77</v>
      </c>
      <c r="D210" s="71">
        <v>151</v>
      </c>
      <c r="E210" s="71" t="s">
        <v>89</v>
      </c>
      <c r="F210" s="72">
        <v>-1195.2</v>
      </c>
    </row>
    <row r="211" spans="1:6" x14ac:dyDescent="0.2">
      <c r="A211" s="70">
        <v>240</v>
      </c>
      <c r="B211" s="71" t="s">
        <v>46</v>
      </c>
      <c r="C211" s="71" t="s">
        <v>77</v>
      </c>
      <c r="D211" s="71">
        <v>152</v>
      </c>
      <c r="E211" s="71" t="s">
        <v>81</v>
      </c>
      <c r="F211" s="72">
        <v>-11444.05</v>
      </c>
    </row>
    <row r="212" spans="1:6" x14ac:dyDescent="0.2">
      <c r="A212" s="70">
        <v>240</v>
      </c>
      <c r="B212" s="71" t="s">
        <v>46</v>
      </c>
      <c r="C212" s="71" t="s">
        <v>77</v>
      </c>
      <c r="D212" s="71">
        <v>154</v>
      </c>
      <c r="E212" s="71" t="s">
        <v>90</v>
      </c>
      <c r="F212" s="72">
        <v>-4679.3999999999996</v>
      </c>
    </row>
    <row r="213" spans="1:6" x14ac:dyDescent="0.2">
      <c r="A213" s="70">
        <v>240</v>
      </c>
      <c r="B213" s="71" t="s">
        <v>46</v>
      </c>
      <c r="C213" s="71" t="s">
        <v>77</v>
      </c>
      <c r="D213" s="71">
        <v>160</v>
      </c>
      <c r="E213" s="71" t="s">
        <v>85</v>
      </c>
      <c r="F213" s="72">
        <v>-1956</v>
      </c>
    </row>
    <row r="214" spans="1:6" x14ac:dyDescent="0.2">
      <c r="A214" s="70">
        <v>240</v>
      </c>
      <c r="B214" s="71" t="s">
        <v>46</v>
      </c>
      <c r="C214" s="71" t="s">
        <v>77</v>
      </c>
      <c r="D214" s="71">
        <v>161</v>
      </c>
      <c r="E214" s="71" t="s">
        <v>91</v>
      </c>
      <c r="F214" s="72">
        <v>-5611.7</v>
      </c>
    </row>
    <row r="215" spans="1:6" x14ac:dyDescent="0.2">
      <c r="A215" s="70">
        <v>240</v>
      </c>
      <c r="B215" s="71" t="s">
        <v>46</v>
      </c>
      <c r="C215" s="71" t="s">
        <v>77</v>
      </c>
      <c r="D215" s="71">
        <v>162</v>
      </c>
      <c r="E215" s="71" t="s">
        <v>92</v>
      </c>
      <c r="F215" s="72">
        <v>-1268</v>
      </c>
    </row>
    <row r="216" spans="1:6" x14ac:dyDescent="0.2">
      <c r="A216" s="70">
        <v>240</v>
      </c>
      <c r="B216" s="71" t="s">
        <v>46</v>
      </c>
      <c r="C216" s="71" t="s">
        <v>77</v>
      </c>
      <c r="D216" s="71">
        <v>280</v>
      </c>
      <c r="E216" s="71" t="s">
        <v>86</v>
      </c>
      <c r="F216" s="72">
        <v>-5190</v>
      </c>
    </row>
    <row r="217" spans="1:6" ht="15" x14ac:dyDescent="0.25">
      <c r="A217" s="70">
        <v>240</v>
      </c>
      <c r="B217" s="71" t="s">
        <v>46</v>
      </c>
      <c r="C217" s="71" t="s">
        <v>77</v>
      </c>
      <c r="D217" s="71">
        <v>331</v>
      </c>
      <c r="E217" s="82" t="s">
        <v>97</v>
      </c>
      <c r="F217" s="72">
        <v>-3637.9</v>
      </c>
    </row>
    <row r="218" spans="1:6" x14ac:dyDescent="0.2">
      <c r="A218" s="70">
        <v>240</v>
      </c>
      <c r="B218" s="71" t="s">
        <v>46</v>
      </c>
      <c r="C218" s="71" t="s">
        <v>77</v>
      </c>
      <c r="D218" s="71">
        <v>430</v>
      </c>
      <c r="E218" s="71" t="s">
        <v>82</v>
      </c>
      <c r="F218" s="72">
        <v>-23648.1</v>
      </c>
    </row>
    <row r="219" spans="1:6" x14ac:dyDescent="0.2">
      <c r="A219" s="70">
        <v>240</v>
      </c>
      <c r="B219" s="71" t="s">
        <v>46</v>
      </c>
      <c r="C219" s="71" t="s">
        <v>77</v>
      </c>
      <c r="D219" s="71">
        <v>431</v>
      </c>
      <c r="E219" s="71" t="s">
        <v>106</v>
      </c>
      <c r="F219" s="72">
        <v>-4535.6000000000004</v>
      </c>
    </row>
    <row r="220" spans="1:6" x14ac:dyDescent="0.2">
      <c r="A220" s="70">
        <v>240</v>
      </c>
      <c r="B220" s="71" t="s">
        <v>46</v>
      </c>
      <c r="C220" s="71" t="s">
        <v>77</v>
      </c>
      <c r="D220" s="71">
        <v>432</v>
      </c>
      <c r="E220" s="71" t="s">
        <v>106</v>
      </c>
      <c r="F220" s="73">
        <v>-988</v>
      </c>
    </row>
    <row r="221" spans="1:6" x14ac:dyDescent="0.2">
      <c r="A221" s="70">
        <v>240</v>
      </c>
      <c r="B221" s="71" t="s">
        <v>46</v>
      </c>
      <c r="C221" s="71" t="s">
        <v>77</v>
      </c>
      <c r="D221" s="71">
        <v>440</v>
      </c>
      <c r="E221" s="71" t="s">
        <v>98</v>
      </c>
      <c r="F221" s="73">
        <v>-928.8</v>
      </c>
    </row>
    <row r="222" spans="1:6" ht="15" thickBot="1" x14ac:dyDescent="0.25">
      <c r="A222" s="74">
        <v>240</v>
      </c>
      <c r="B222" s="75" t="s">
        <v>46</v>
      </c>
      <c r="C222" s="75" t="s">
        <v>77</v>
      </c>
      <c r="D222" s="75">
        <v>480</v>
      </c>
      <c r="E222" s="75" t="s">
        <v>83</v>
      </c>
      <c r="F222" s="76">
        <v>-8145.3</v>
      </c>
    </row>
    <row r="223" spans="1:6" x14ac:dyDescent="0.2">
      <c r="A223" s="77">
        <v>250</v>
      </c>
      <c r="B223" s="78" t="s">
        <v>49</v>
      </c>
      <c r="C223" s="78" t="s">
        <v>77</v>
      </c>
      <c r="D223" s="78">
        <v>120</v>
      </c>
      <c r="E223" s="78" t="s">
        <v>78</v>
      </c>
      <c r="F223" s="85">
        <v>-823.2</v>
      </c>
    </row>
    <row r="224" spans="1:6" x14ac:dyDescent="0.2">
      <c r="A224" s="70">
        <v>250</v>
      </c>
      <c r="B224" s="71" t="s">
        <v>49</v>
      </c>
      <c r="C224" s="71" t="s">
        <v>77</v>
      </c>
      <c r="D224" s="71">
        <v>121</v>
      </c>
      <c r="E224" s="71" t="s">
        <v>79</v>
      </c>
      <c r="F224" s="72">
        <v>-18441</v>
      </c>
    </row>
    <row r="225" spans="1:6" x14ac:dyDescent="0.2">
      <c r="A225" s="70">
        <v>250</v>
      </c>
      <c r="B225" s="71" t="s">
        <v>49</v>
      </c>
      <c r="C225" s="71" t="s">
        <v>77</v>
      </c>
      <c r="D225" s="71">
        <v>149</v>
      </c>
      <c r="E225" s="71" t="s">
        <v>88</v>
      </c>
      <c r="F225" s="72">
        <v>-1521.6</v>
      </c>
    </row>
    <row r="226" spans="1:6" x14ac:dyDescent="0.2">
      <c r="A226" s="70">
        <v>250</v>
      </c>
      <c r="B226" s="71" t="s">
        <v>49</v>
      </c>
      <c r="C226" s="71" t="s">
        <v>77</v>
      </c>
      <c r="D226" s="71">
        <v>150</v>
      </c>
      <c r="E226" s="71" t="s">
        <v>80</v>
      </c>
      <c r="F226" s="72">
        <v>-8584.7999999999993</v>
      </c>
    </row>
    <row r="227" spans="1:6" x14ac:dyDescent="0.2">
      <c r="A227" s="70">
        <v>250</v>
      </c>
      <c r="B227" s="71" t="s">
        <v>49</v>
      </c>
      <c r="C227" s="71" t="s">
        <v>77</v>
      </c>
      <c r="D227" s="71">
        <v>151</v>
      </c>
      <c r="E227" s="71" t="s">
        <v>89</v>
      </c>
      <c r="F227" s="72">
        <v>-20419.400000000001</v>
      </c>
    </row>
    <row r="228" spans="1:6" x14ac:dyDescent="0.2">
      <c r="A228" s="70">
        <v>250</v>
      </c>
      <c r="B228" s="71" t="s">
        <v>49</v>
      </c>
      <c r="C228" s="71" t="s">
        <v>77</v>
      </c>
      <c r="D228" s="71">
        <v>152</v>
      </c>
      <c r="E228" s="71" t="s">
        <v>81</v>
      </c>
      <c r="F228" s="72">
        <v>-16670.599999999999</v>
      </c>
    </row>
    <row r="229" spans="1:6" x14ac:dyDescent="0.2">
      <c r="A229" s="70">
        <v>250</v>
      </c>
      <c r="B229" s="71" t="s">
        <v>49</v>
      </c>
      <c r="C229" s="71" t="s">
        <v>77</v>
      </c>
      <c r="D229" s="71">
        <v>154</v>
      </c>
      <c r="E229" s="71" t="s">
        <v>90</v>
      </c>
      <c r="F229" s="72">
        <v>-5286.2</v>
      </c>
    </row>
    <row r="230" spans="1:6" x14ac:dyDescent="0.2">
      <c r="A230" s="70">
        <v>250</v>
      </c>
      <c r="B230" s="71" t="s">
        <v>49</v>
      </c>
      <c r="C230" s="71" t="s">
        <v>77</v>
      </c>
      <c r="D230" s="71">
        <v>161</v>
      </c>
      <c r="E230" s="71" t="s">
        <v>91</v>
      </c>
      <c r="F230" s="72">
        <v>-4688.3</v>
      </c>
    </row>
    <row r="231" spans="1:6" x14ac:dyDescent="0.2">
      <c r="A231" s="70">
        <v>250</v>
      </c>
      <c r="B231" s="71" t="s">
        <v>49</v>
      </c>
      <c r="C231" s="71" t="s">
        <v>77</v>
      </c>
      <c r="D231" s="71">
        <v>326</v>
      </c>
      <c r="E231" s="71" t="s">
        <v>87</v>
      </c>
      <c r="F231" s="72">
        <v>-3593</v>
      </c>
    </row>
    <row r="232" spans="1:6" x14ac:dyDescent="0.2">
      <c r="A232" s="70">
        <v>250</v>
      </c>
      <c r="B232" s="71" t="s">
        <v>49</v>
      </c>
      <c r="C232" s="71" t="s">
        <v>77</v>
      </c>
      <c r="D232" s="71">
        <v>430</v>
      </c>
      <c r="E232" s="71" t="s">
        <v>82</v>
      </c>
      <c r="F232" s="72">
        <v>-45756.3</v>
      </c>
    </row>
    <row r="233" spans="1:6" ht="15" thickBot="1" x14ac:dyDescent="0.25">
      <c r="A233" s="74">
        <v>250</v>
      </c>
      <c r="B233" s="75" t="s">
        <v>49</v>
      </c>
      <c r="C233" s="75" t="s">
        <v>77</v>
      </c>
      <c r="D233" s="75">
        <v>480</v>
      </c>
      <c r="E233" s="75" t="s">
        <v>83</v>
      </c>
      <c r="F233" s="76">
        <v>-11257.8</v>
      </c>
    </row>
    <row r="234" spans="1:6" x14ac:dyDescent="0.2">
      <c r="A234" s="77">
        <v>260</v>
      </c>
      <c r="B234" s="78" t="s">
        <v>120</v>
      </c>
      <c r="C234" s="78" t="s">
        <v>77</v>
      </c>
      <c r="D234" s="78">
        <v>121</v>
      </c>
      <c r="E234" s="78" t="s">
        <v>79</v>
      </c>
      <c r="F234" s="80">
        <v>-6596</v>
      </c>
    </row>
    <row r="235" spans="1:6" x14ac:dyDescent="0.2">
      <c r="A235" s="70">
        <v>260</v>
      </c>
      <c r="B235" s="71" t="s">
        <v>120</v>
      </c>
      <c r="C235" s="71" t="s">
        <v>77</v>
      </c>
      <c r="D235" s="71">
        <v>150</v>
      </c>
      <c r="E235" s="71" t="s">
        <v>80</v>
      </c>
      <c r="F235" s="72">
        <v>-11587.5</v>
      </c>
    </row>
    <row r="236" spans="1:6" x14ac:dyDescent="0.2">
      <c r="A236" s="70">
        <v>260</v>
      </c>
      <c r="B236" s="71" t="s">
        <v>120</v>
      </c>
      <c r="C236" s="71" t="s">
        <v>77</v>
      </c>
      <c r="D236" s="71">
        <v>151</v>
      </c>
      <c r="E236" s="71" t="s">
        <v>89</v>
      </c>
      <c r="F236" s="72">
        <v>-3957.6</v>
      </c>
    </row>
    <row r="237" spans="1:6" x14ac:dyDescent="0.2">
      <c r="A237" s="70">
        <v>260</v>
      </c>
      <c r="B237" s="71" t="s">
        <v>120</v>
      </c>
      <c r="C237" s="71" t="s">
        <v>77</v>
      </c>
      <c r="D237" s="71">
        <v>154</v>
      </c>
      <c r="E237" s="71" t="s">
        <v>90</v>
      </c>
      <c r="F237" s="72">
        <v>-1263.7</v>
      </c>
    </row>
    <row r="238" spans="1:6" x14ac:dyDescent="0.2">
      <c r="A238" s="70">
        <v>260</v>
      </c>
      <c r="B238" s="71" t="s">
        <v>120</v>
      </c>
      <c r="C238" s="71" t="s">
        <v>77</v>
      </c>
      <c r="D238" s="71">
        <v>161</v>
      </c>
      <c r="E238" s="71" t="s">
        <v>91</v>
      </c>
      <c r="F238" s="72">
        <v>-1884.5</v>
      </c>
    </row>
    <row r="239" spans="1:6" x14ac:dyDescent="0.2">
      <c r="A239" s="70">
        <v>260</v>
      </c>
      <c r="B239" s="71" t="s">
        <v>120</v>
      </c>
      <c r="C239" s="71" t="s">
        <v>77</v>
      </c>
      <c r="D239" s="71">
        <v>191</v>
      </c>
      <c r="E239" s="71" t="s">
        <v>93</v>
      </c>
      <c r="F239" s="72">
        <v>-1989</v>
      </c>
    </row>
    <row r="240" spans="1:6" x14ac:dyDescent="0.2">
      <c r="A240" s="70">
        <v>260</v>
      </c>
      <c r="B240" s="71" t="s">
        <v>120</v>
      </c>
      <c r="C240" s="71" t="s">
        <v>77</v>
      </c>
      <c r="D240" s="71">
        <v>326</v>
      </c>
      <c r="E240" s="71" t="s">
        <v>87</v>
      </c>
      <c r="F240" s="72">
        <v>-2030.3</v>
      </c>
    </row>
    <row r="241" spans="1:6" x14ac:dyDescent="0.2">
      <c r="A241" s="70">
        <v>260</v>
      </c>
      <c r="B241" s="71" t="s">
        <v>120</v>
      </c>
      <c r="C241" s="71" t="s">
        <v>77</v>
      </c>
      <c r="D241" s="71">
        <v>430</v>
      </c>
      <c r="E241" s="71" t="s">
        <v>82</v>
      </c>
      <c r="F241" s="72">
        <v>-19011.3</v>
      </c>
    </row>
    <row r="242" spans="1:6" x14ac:dyDescent="0.2">
      <c r="A242" s="70">
        <v>260</v>
      </c>
      <c r="B242" s="71" t="s">
        <v>120</v>
      </c>
      <c r="C242" s="71" t="s">
        <v>77</v>
      </c>
      <c r="D242" s="71">
        <v>440</v>
      </c>
      <c r="E242" s="71" t="s">
        <v>98</v>
      </c>
      <c r="F242" s="72">
        <v>-2535.1999999999998</v>
      </c>
    </row>
    <row r="243" spans="1:6" x14ac:dyDescent="0.2">
      <c r="A243" s="70">
        <v>260</v>
      </c>
      <c r="B243" s="71" t="s">
        <v>120</v>
      </c>
      <c r="C243" s="71" t="s">
        <v>77</v>
      </c>
      <c r="D243" s="71">
        <v>480</v>
      </c>
      <c r="E243" s="71" t="s">
        <v>83</v>
      </c>
      <c r="F243" s="72">
        <v>-17543.95</v>
      </c>
    </row>
    <row r="244" spans="1:6" x14ac:dyDescent="0.2">
      <c r="A244" s="70">
        <v>261</v>
      </c>
      <c r="B244" s="71" t="s">
        <v>121</v>
      </c>
      <c r="C244" s="71" t="s">
        <v>77</v>
      </c>
      <c r="D244" s="71">
        <v>150</v>
      </c>
      <c r="E244" s="71" t="s">
        <v>80</v>
      </c>
      <c r="F244" s="72">
        <v>-1994.5</v>
      </c>
    </row>
    <row r="245" spans="1:6" x14ac:dyDescent="0.2">
      <c r="A245" s="70">
        <v>261</v>
      </c>
      <c r="B245" s="71" t="s">
        <v>121</v>
      </c>
      <c r="C245" s="71" t="s">
        <v>77</v>
      </c>
      <c r="D245" s="71">
        <v>161</v>
      </c>
      <c r="E245" s="71" t="s">
        <v>113</v>
      </c>
      <c r="F245" s="72">
        <v>-2482.1999999999998</v>
      </c>
    </row>
    <row r="246" spans="1:6" x14ac:dyDescent="0.2">
      <c r="A246" s="70">
        <v>261</v>
      </c>
      <c r="B246" s="71" t="s">
        <v>121</v>
      </c>
      <c r="C246" s="71" t="s">
        <v>77</v>
      </c>
      <c r="D246" s="71">
        <v>430</v>
      </c>
      <c r="E246" s="71" t="s">
        <v>82</v>
      </c>
      <c r="F246" s="72">
        <v>-1068.5</v>
      </c>
    </row>
    <row r="247" spans="1:6" ht="15" thickBot="1" x14ac:dyDescent="0.25">
      <c r="A247" s="74">
        <v>261</v>
      </c>
      <c r="B247" s="75" t="s">
        <v>121</v>
      </c>
      <c r="C247" s="75" t="s">
        <v>77</v>
      </c>
      <c r="D247" s="75">
        <v>480</v>
      </c>
      <c r="E247" s="75" t="s">
        <v>83</v>
      </c>
      <c r="F247" s="76">
        <v>-1393.1</v>
      </c>
    </row>
    <row r="248" spans="1:6" x14ac:dyDescent="0.2">
      <c r="A248" s="77">
        <v>300</v>
      </c>
      <c r="B248" s="78" t="s">
        <v>52</v>
      </c>
      <c r="C248" s="78" t="s">
        <v>77</v>
      </c>
      <c r="D248" s="78">
        <v>149</v>
      </c>
      <c r="E248" s="78" t="s">
        <v>88</v>
      </c>
      <c r="F248" s="80">
        <v>-7683.6</v>
      </c>
    </row>
    <row r="249" spans="1:6" x14ac:dyDescent="0.2">
      <c r="A249" s="70">
        <v>300</v>
      </c>
      <c r="B249" s="71" t="s">
        <v>52</v>
      </c>
      <c r="C249" s="71" t="s">
        <v>77</v>
      </c>
      <c r="D249" s="71">
        <v>150</v>
      </c>
      <c r="E249" s="71" t="s">
        <v>80</v>
      </c>
      <c r="F249" s="72">
        <v>-9202</v>
      </c>
    </row>
    <row r="250" spans="1:6" x14ac:dyDescent="0.2">
      <c r="A250" s="70">
        <v>300</v>
      </c>
      <c r="B250" s="71" t="s">
        <v>52</v>
      </c>
      <c r="C250" s="71" t="s">
        <v>77</v>
      </c>
      <c r="D250" s="71">
        <v>151</v>
      </c>
      <c r="E250" s="71" t="s">
        <v>89</v>
      </c>
      <c r="F250" s="72">
        <v>-1536.6</v>
      </c>
    </row>
    <row r="251" spans="1:6" x14ac:dyDescent="0.2">
      <c r="A251" s="70">
        <v>300</v>
      </c>
      <c r="B251" s="71" t="s">
        <v>52</v>
      </c>
      <c r="C251" s="71" t="s">
        <v>77</v>
      </c>
      <c r="D251" s="71">
        <v>154</v>
      </c>
      <c r="E251" s="71" t="s">
        <v>90</v>
      </c>
      <c r="F251" s="72">
        <v>-2534.1</v>
      </c>
    </row>
    <row r="252" spans="1:6" x14ac:dyDescent="0.2">
      <c r="A252" s="70">
        <v>300</v>
      </c>
      <c r="B252" s="71" t="s">
        <v>52</v>
      </c>
      <c r="C252" s="71" t="s">
        <v>77</v>
      </c>
      <c r="D252" s="71">
        <v>161</v>
      </c>
      <c r="E252" s="71" t="s">
        <v>91</v>
      </c>
      <c r="F252" s="72">
        <v>-4627.1000000000004</v>
      </c>
    </row>
    <row r="253" spans="1:6" x14ac:dyDescent="0.2">
      <c r="A253" s="70">
        <v>300</v>
      </c>
      <c r="B253" s="71" t="s">
        <v>52</v>
      </c>
      <c r="C253" s="71" t="s">
        <v>77</v>
      </c>
      <c r="D253" s="71">
        <v>272</v>
      </c>
      <c r="E253" s="71" t="s">
        <v>116</v>
      </c>
      <c r="F253" s="73">
        <v>101.5</v>
      </c>
    </row>
    <row r="254" spans="1:6" x14ac:dyDescent="0.2">
      <c r="A254" s="70">
        <v>300</v>
      </c>
      <c r="B254" s="71" t="s">
        <v>52</v>
      </c>
      <c r="C254" s="71" t="s">
        <v>77</v>
      </c>
      <c r="D254" s="71">
        <v>280</v>
      </c>
      <c r="E254" s="71" t="s">
        <v>86</v>
      </c>
      <c r="F254" s="72">
        <v>-9751.7999999999993</v>
      </c>
    </row>
    <row r="255" spans="1:6" x14ac:dyDescent="0.2">
      <c r="A255" s="70">
        <v>300</v>
      </c>
      <c r="B255" s="71" t="s">
        <v>52</v>
      </c>
      <c r="C255" s="71" t="s">
        <v>77</v>
      </c>
      <c r="D255" s="71">
        <v>326</v>
      </c>
      <c r="E255" s="71" t="s">
        <v>87</v>
      </c>
      <c r="F255" s="72">
        <v>-1086.5999999999999</v>
      </c>
    </row>
    <row r="256" spans="1:6" ht="15" x14ac:dyDescent="0.25">
      <c r="A256" s="70">
        <v>300</v>
      </c>
      <c r="B256" s="71" t="s">
        <v>52</v>
      </c>
      <c r="C256" s="71" t="s">
        <v>77</v>
      </c>
      <c r="D256" s="71">
        <v>330</v>
      </c>
      <c r="E256" s="82" t="s">
        <v>108</v>
      </c>
      <c r="F256" s="72">
        <v>-4148.3999999999996</v>
      </c>
    </row>
    <row r="257" spans="1:6" ht="15" x14ac:dyDescent="0.25">
      <c r="A257" s="70">
        <v>300</v>
      </c>
      <c r="B257" s="71" t="s">
        <v>52</v>
      </c>
      <c r="C257" s="71" t="s">
        <v>77</v>
      </c>
      <c r="D257" s="71">
        <v>331</v>
      </c>
      <c r="E257" s="82" t="s">
        <v>97</v>
      </c>
      <c r="F257" s="73">
        <v>-433.6</v>
      </c>
    </row>
    <row r="258" spans="1:6" ht="15" x14ac:dyDescent="0.25">
      <c r="A258" s="70">
        <v>300</v>
      </c>
      <c r="B258" s="71" t="s">
        <v>52</v>
      </c>
      <c r="C258" s="71" t="s">
        <v>77</v>
      </c>
      <c r="D258" s="71">
        <v>332</v>
      </c>
      <c r="E258" s="82" t="s">
        <v>101</v>
      </c>
      <c r="F258" s="72">
        <v>-2433.6</v>
      </c>
    </row>
    <row r="259" spans="1:6" ht="15" x14ac:dyDescent="0.25">
      <c r="A259" s="70">
        <v>300</v>
      </c>
      <c r="B259" s="71" t="s">
        <v>52</v>
      </c>
      <c r="C259" s="71" t="s">
        <v>77</v>
      </c>
      <c r="D259" s="71">
        <v>333</v>
      </c>
      <c r="E259" s="82" t="s">
        <v>102</v>
      </c>
      <c r="F259" s="73">
        <v>-94.5</v>
      </c>
    </row>
    <row r="260" spans="1:6" x14ac:dyDescent="0.2">
      <c r="A260" s="70">
        <v>300</v>
      </c>
      <c r="B260" s="71" t="s">
        <v>52</v>
      </c>
      <c r="C260" s="71" t="s">
        <v>77</v>
      </c>
      <c r="D260" s="71">
        <v>430</v>
      </c>
      <c r="E260" s="71" t="s">
        <v>82</v>
      </c>
      <c r="F260" s="72">
        <v>-23249.200000000001</v>
      </c>
    </row>
    <row r="261" spans="1:6" x14ac:dyDescent="0.2">
      <c r="A261" s="70">
        <v>300</v>
      </c>
      <c r="B261" s="71" t="s">
        <v>52</v>
      </c>
      <c r="C261" s="71" t="s">
        <v>77</v>
      </c>
      <c r="D261" s="71">
        <v>440</v>
      </c>
      <c r="E261" s="71" t="s">
        <v>98</v>
      </c>
      <c r="F261" s="72">
        <v>-3540.74</v>
      </c>
    </row>
    <row r="262" spans="1:6" ht="15" thickBot="1" x14ac:dyDescent="0.25">
      <c r="A262" s="74">
        <v>300</v>
      </c>
      <c r="B262" s="75" t="s">
        <v>52</v>
      </c>
      <c r="C262" s="75" t="s">
        <v>77</v>
      </c>
      <c r="D262" s="75">
        <v>480</v>
      </c>
      <c r="E262" s="75" t="s">
        <v>83</v>
      </c>
      <c r="F262" s="76">
        <v>-1674.8</v>
      </c>
    </row>
    <row r="263" spans="1:6" x14ac:dyDescent="0.2">
      <c r="A263" s="77">
        <v>330</v>
      </c>
      <c r="B263" s="78" t="s">
        <v>54</v>
      </c>
      <c r="C263" s="78" t="s">
        <v>77</v>
      </c>
      <c r="D263" s="78">
        <v>120</v>
      </c>
      <c r="E263" s="78" t="s">
        <v>78</v>
      </c>
      <c r="F263" s="80">
        <v>-31403.200000000001</v>
      </c>
    </row>
    <row r="264" spans="1:6" x14ac:dyDescent="0.2">
      <c r="A264" s="70">
        <v>330</v>
      </c>
      <c r="B264" s="71" t="s">
        <v>54</v>
      </c>
      <c r="C264" s="71" t="s">
        <v>77</v>
      </c>
      <c r="D264" s="71">
        <v>121</v>
      </c>
      <c r="E264" s="71" t="s">
        <v>79</v>
      </c>
      <c r="F264" s="72">
        <v>-37697.9</v>
      </c>
    </row>
    <row r="265" spans="1:6" x14ac:dyDescent="0.2">
      <c r="A265" s="70">
        <v>330</v>
      </c>
      <c r="B265" s="71" t="s">
        <v>54</v>
      </c>
      <c r="C265" s="71" t="s">
        <v>77</v>
      </c>
      <c r="D265" s="71">
        <v>150</v>
      </c>
      <c r="E265" s="71" t="s">
        <v>80</v>
      </c>
      <c r="F265" s="72">
        <v>-20102.3</v>
      </c>
    </row>
    <row r="266" spans="1:6" x14ac:dyDescent="0.2">
      <c r="A266" s="70">
        <v>330</v>
      </c>
      <c r="B266" s="71" t="s">
        <v>54</v>
      </c>
      <c r="C266" s="71" t="s">
        <v>77</v>
      </c>
      <c r="D266" s="71">
        <v>151</v>
      </c>
      <c r="E266" s="71" t="s">
        <v>89</v>
      </c>
      <c r="F266" s="72">
        <v>-3904.8</v>
      </c>
    </row>
    <row r="267" spans="1:6" x14ac:dyDescent="0.2">
      <c r="A267" s="70">
        <v>330</v>
      </c>
      <c r="B267" s="71" t="s">
        <v>54</v>
      </c>
      <c r="C267" s="71" t="s">
        <v>77</v>
      </c>
      <c r="D267" s="71">
        <v>152</v>
      </c>
      <c r="E267" s="71" t="s">
        <v>81</v>
      </c>
      <c r="F267" s="72">
        <v>-1676.4</v>
      </c>
    </row>
    <row r="268" spans="1:6" x14ac:dyDescent="0.2">
      <c r="A268" s="70">
        <v>330</v>
      </c>
      <c r="B268" s="71" t="s">
        <v>54</v>
      </c>
      <c r="C268" s="71" t="s">
        <v>77</v>
      </c>
      <c r="D268" s="71">
        <v>154</v>
      </c>
      <c r="E268" s="71" t="s">
        <v>90</v>
      </c>
      <c r="F268" s="72">
        <v>-33718.199999999997</v>
      </c>
    </row>
    <row r="269" spans="1:6" x14ac:dyDescent="0.2">
      <c r="A269" s="70">
        <v>330</v>
      </c>
      <c r="B269" s="71" t="s">
        <v>54</v>
      </c>
      <c r="C269" s="71" t="s">
        <v>77</v>
      </c>
      <c r="D269" s="71">
        <v>160</v>
      </c>
      <c r="E269" s="71" t="s">
        <v>85</v>
      </c>
      <c r="F269" s="72">
        <v>-8611.9</v>
      </c>
    </row>
    <row r="270" spans="1:6" x14ac:dyDescent="0.2">
      <c r="A270" s="70">
        <v>330</v>
      </c>
      <c r="B270" s="71" t="s">
        <v>54</v>
      </c>
      <c r="C270" s="71" t="s">
        <v>77</v>
      </c>
      <c r="D270" s="71">
        <v>161</v>
      </c>
      <c r="E270" s="71" t="s">
        <v>91</v>
      </c>
      <c r="F270" s="72">
        <v>-6498.07</v>
      </c>
    </row>
    <row r="271" spans="1:6" x14ac:dyDescent="0.2">
      <c r="A271" s="70">
        <v>330</v>
      </c>
      <c r="B271" s="71" t="s">
        <v>54</v>
      </c>
      <c r="C271" s="71" t="s">
        <v>77</v>
      </c>
      <c r="D271" s="71">
        <v>162</v>
      </c>
      <c r="E271" s="71" t="s">
        <v>92</v>
      </c>
      <c r="F271" s="72">
        <v>-2010.3</v>
      </c>
    </row>
    <row r="272" spans="1:6" x14ac:dyDescent="0.2">
      <c r="A272" s="70">
        <v>330</v>
      </c>
      <c r="B272" s="71" t="s">
        <v>54</v>
      </c>
      <c r="C272" s="71" t="s">
        <v>77</v>
      </c>
      <c r="D272" s="71">
        <v>240</v>
      </c>
      <c r="E272" s="71" t="s">
        <v>94</v>
      </c>
      <c r="F272" s="72">
        <v>-2722.1</v>
      </c>
    </row>
    <row r="273" spans="1:6" x14ac:dyDescent="0.2">
      <c r="A273" s="70">
        <v>330</v>
      </c>
      <c r="B273" s="71" t="s">
        <v>54</v>
      </c>
      <c r="C273" s="71" t="s">
        <v>77</v>
      </c>
      <c r="D273" s="71">
        <v>250</v>
      </c>
      <c r="E273" s="71" t="s">
        <v>122</v>
      </c>
      <c r="F273" s="72">
        <v>-6397.1</v>
      </c>
    </row>
    <row r="274" spans="1:6" x14ac:dyDescent="0.2">
      <c r="A274" s="70">
        <v>330</v>
      </c>
      <c r="B274" s="71" t="s">
        <v>54</v>
      </c>
      <c r="C274" s="71" t="s">
        <v>77</v>
      </c>
      <c r="D274" s="71">
        <v>251</v>
      </c>
      <c r="E274" s="71" t="s">
        <v>123</v>
      </c>
      <c r="F274" s="72">
        <v>-8980.0499999999993</v>
      </c>
    </row>
    <row r="275" spans="1:6" x14ac:dyDescent="0.2">
      <c r="A275" s="70">
        <v>330</v>
      </c>
      <c r="B275" s="71" t="s">
        <v>54</v>
      </c>
      <c r="C275" s="71" t="s">
        <v>77</v>
      </c>
      <c r="D275" s="71">
        <v>260</v>
      </c>
      <c r="E275" s="71" t="s">
        <v>95</v>
      </c>
      <c r="F275" s="72">
        <v>-8320.9</v>
      </c>
    </row>
    <row r="276" spans="1:6" x14ac:dyDescent="0.2">
      <c r="A276" s="70">
        <v>330</v>
      </c>
      <c r="B276" s="71" t="s">
        <v>54</v>
      </c>
      <c r="C276" s="71" t="s">
        <v>77</v>
      </c>
      <c r="D276" s="71">
        <v>261</v>
      </c>
      <c r="E276" s="71" t="s">
        <v>124</v>
      </c>
      <c r="F276" s="72">
        <v>-18941.3</v>
      </c>
    </row>
    <row r="277" spans="1:6" x14ac:dyDescent="0.2">
      <c r="A277" s="70">
        <v>330</v>
      </c>
      <c r="B277" s="71" t="s">
        <v>54</v>
      </c>
      <c r="C277" s="71" t="s">
        <v>77</v>
      </c>
      <c r="D277" s="71">
        <v>270</v>
      </c>
      <c r="E277" s="71" t="s">
        <v>125</v>
      </c>
      <c r="F277" s="72">
        <v>-4914</v>
      </c>
    </row>
    <row r="278" spans="1:6" x14ac:dyDescent="0.2">
      <c r="A278" s="70">
        <v>330</v>
      </c>
      <c r="B278" s="71" t="s">
        <v>54</v>
      </c>
      <c r="C278" s="71" t="s">
        <v>77</v>
      </c>
      <c r="D278" s="71">
        <v>272</v>
      </c>
      <c r="E278" s="71" t="s">
        <v>116</v>
      </c>
      <c r="F278" s="72">
        <v>-39556.5</v>
      </c>
    </row>
    <row r="279" spans="1:6" x14ac:dyDescent="0.2">
      <c r="A279" s="70">
        <v>330</v>
      </c>
      <c r="B279" s="71" t="s">
        <v>54</v>
      </c>
      <c r="C279" s="71" t="s">
        <v>77</v>
      </c>
      <c r="D279" s="71">
        <v>280</v>
      </c>
      <c r="E279" s="71" t="s">
        <v>86</v>
      </c>
      <c r="F279" s="72">
        <v>-113233.8</v>
      </c>
    </row>
    <row r="280" spans="1:6" x14ac:dyDescent="0.2">
      <c r="A280" s="70">
        <v>330</v>
      </c>
      <c r="B280" s="71" t="s">
        <v>54</v>
      </c>
      <c r="C280" s="71" t="s">
        <v>77</v>
      </c>
      <c r="D280" s="71">
        <v>290</v>
      </c>
      <c r="E280" s="71" t="s">
        <v>126</v>
      </c>
      <c r="F280" s="72">
        <v>-7016.3</v>
      </c>
    </row>
    <row r="281" spans="1:6" x14ac:dyDescent="0.2">
      <c r="A281" s="70">
        <v>330</v>
      </c>
      <c r="B281" s="71" t="s">
        <v>54</v>
      </c>
      <c r="C281" s="71" t="s">
        <v>77</v>
      </c>
      <c r="D281" s="71">
        <v>326</v>
      </c>
      <c r="E281" s="71" t="s">
        <v>87</v>
      </c>
      <c r="F281" s="72">
        <v>-4341.3</v>
      </c>
    </row>
    <row r="282" spans="1:6" ht="15" x14ac:dyDescent="0.25">
      <c r="A282" s="70">
        <v>330</v>
      </c>
      <c r="B282" s="71" t="s">
        <v>54</v>
      </c>
      <c r="C282" s="71" t="s">
        <v>77</v>
      </c>
      <c r="D282" s="71">
        <v>330</v>
      </c>
      <c r="E282" s="82" t="s">
        <v>108</v>
      </c>
      <c r="F282" s="72">
        <v>-6780.2</v>
      </c>
    </row>
    <row r="283" spans="1:6" ht="15" x14ac:dyDescent="0.25">
      <c r="A283" s="70">
        <v>330</v>
      </c>
      <c r="B283" s="71" t="s">
        <v>54</v>
      </c>
      <c r="C283" s="71" t="s">
        <v>77</v>
      </c>
      <c r="D283" s="71">
        <v>331</v>
      </c>
      <c r="E283" s="82" t="s">
        <v>97</v>
      </c>
      <c r="F283" s="72">
        <v>-3702.4</v>
      </c>
    </row>
    <row r="284" spans="1:6" ht="15" x14ac:dyDescent="0.25">
      <c r="A284" s="70">
        <v>330</v>
      </c>
      <c r="B284" s="71" t="s">
        <v>54</v>
      </c>
      <c r="C284" s="71" t="s">
        <v>77</v>
      </c>
      <c r="D284" s="71">
        <v>332</v>
      </c>
      <c r="E284" s="82" t="s">
        <v>101</v>
      </c>
      <c r="F284" s="73">
        <v>-954.6</v>
      </c>
    </row>
    <row r="285" spans="1:6" ht="15" x14ac:dyDescent="0.25">
      <c r="A285" s="70">
        <v>330</v>
      </c>
      <c r="B285" s="71" t="s">
        <v>54</v>
      </c>
      <c r="C285" s="71" t="s">
        <v>77</v>
      </c>
      <c r="D285" s="71">
        <v>333</v>
      </c>
      <c r="E285" s="82" t="s">
        <v>102</v>
      </c>
      <c r="F285" s="73">
        <v>-770.7</v>
      </c>
    </row>
    <row r="286" spans="1:6" ht="15" x14ac:dyDescent="0.25">
      <c r="A286" s="70">
        <v>330</v>
      </c>
      <c r="B286" s="71" t="s">
        <v>54</v>
      </c>
      <c r="C286" s="71" t="s">
        <v>77</v>
      </c>
      <c r="D286" s="71">
        <v>334</v>
      </c>
      <c r="E286" s="82" t="s">
        <v>104</v>
      </c>
      <c r="F286" s="73">
        <v>-853.3</v>
      </c>
    </row>
    <row r="287" spans="1:6" x14ac:dyDescent="0.2">
      <c r="A287" s="70">
        <v>330</v>
      </c>
      <c r="B287" s="71" t="s">
        <v>54</v>
      </c>
      <c r="C287" s="71" t="s">
        <v>77</v>
      </c>
      <c r="D287" s="71">
        <v>430</v>
      </c>
      <c r="E287" s="71" t="s">
        <v>82</v>
      </c>
      <c r="F287" s="72">
        <v>-12534.1</v>
      </c>
    </row>
    <row r="288" spans="1:6" x14ac:dyDescent="0.2">
      <c r="A288" s="70">
        <v>330</v>
      </c>
      <c r="B288" s="71" t="s">
        <v>54</v>
      </c>
      <c r="C288" s="71" t="s">
        <v>77</v>
      </c>
      <c r="D288" s="71">
        <v>440</v>
      </c>
      <c r="E288" s="71" t="s">
        <v>98</v>
      </c>
      <c r="F288" s="72">
        <v>-3841.9</v>
      </c>
    </row>
    <row r="289" spans="1:6" x14ac:dyDescent="0.2">
      <c r="A289" s="70">
        <v>330</v>
      </c>
      <c r="B289" s="71" t="s">
        <v>54</v>
      </c>
      <c r="C289" s="71" t="s">
        <v>77</v>
      </c>
      <c r="D289" s="71">
        <v>480</v>
      </c>
      <c r="E289" s="71" t="s">
        <v>83</v>
      </c>
      <c r="F289" s="72">
        <v>-159615.9</v>
      </c>
    </row>
    <row r="290" spans="1:6" ht="15.75" thickBot="1" x14ac:dyDescent="0.3">
      <c r="A290" s="74">
        <v>330</v>
      </c>
      <c r="B290" s="75" t="s">
        <v>54</v>
      </c>
      <c r="C290" s="83" t="s">
        <v>127</v>
      </c>
      <c r="D290" s="75">
        <v>123</v>
      </c>
      <c r="E290" s="83" t="s">
        <v>119</v>
      </c>
      <c r="F290" s="76">
        <v>-5219.7</v>
      </c>
    </row>
    <row r="291" spans="1:6" x14ac:dyDescent="0.2">
      <c r="A291" s="77">
        <v>340</v>
      </c>
      <c r="B291" s="78" t="s">
        <v>53</v>
      </c>
      <c r="C291" s="78" t="s">
        <v>77</v>
      </c>
      <c r="D291" s="78">
        <v>120</v>
      </c>
      <c r="E291" s="78" t="s">
        <v>78</v>
      </c>
      <c r="F291" s="80">
        <v>-8983.7000000000007</v>
      </c>
    </row>
    <row r="292" spans="1:6" x14ac:dyDescent="0.2">
      <c r="A292" s="70">
        <v>340</v>
      </c>
      <c r="B292" s="71" t="s">
        <v>53</v>
      </c>
      <c r="C292" s="71" t="s">
        <v>77</v>
      </c>
      <c r="D292" s="71">
        <v>121</v>
      </c>
      <c r="E292" s="71" t="s">
        <v>79</v>
      </c>
      <c r="F292" s="72">
        <v>-25841.200000000001</v>
      </c>
    </row>
    <row r="293" spans="1:6" x14ac:dyDescent="0.2">
      <c r="A293" s="70">
        <v>340</v>
      </c>
      <c r="B293" s="71" t="s">
        <v>53</v>
      </c>
      <c r="C293" s="71" t="s">
        <v>77</v>
      </c>
      <c r="D293" s="71">
        <v>149</v>
      </c>
      <c r="E293" s="71" t="s">
        <v>88</v>
      </c>
      <c r="F293" s="72">
        <v>-5523</v>
      </c>
    </row>
    <row r="294" spans="1:6" x14ac:dyDescent="0.2">
      <c r="A294" s="70">
        <v>340</v>
      </c>
      <c r="B294" s="71" t="s">
        <v>53</v>
      </c>
      <c r="C294" s="71" t="s">
        <v>77</v>
      </c>
      <c r="D294" s="71">
        <v>150</v>
      </c>
      <c r="E294" s="71" t="s">
        <v>80</v>
      </c>
      <c r="F294" s="72">
        <v>-18762.8</v>
      </c>
    </row>
    <row r="295" spans="1:6" x14ac:dyDescent="0.2">
      <c r="A295" s="70">
        <v>340</v>
      </c>
      <c r="B295" s="71" t="s">
        <v>53</v>
      </c>
      <c r="C295" s="71" t="s">
        <v>77</v>
      </c>
      <c r="D295" s="71">
        <v>151</v>
      </c>
      <c r="E295" s="71" t="s">
        <v>89</v>
      </c>
      <c r="F295" s="72">
        <v>-4019.3</v>
      </c>
    </row>
    <row r="296" spans="1:6" x14ac:dyDescent="0.2">
      <c r="A296" s="70">
        <v>340</v>
      </c>
      <c r="B296" s="71" t="s">
        <v>53</v>
      </c>
      <c r="C296" s="71" t="s">
        <v>77</v>
      </c>
      <c r="D296" s="71">
        <v>152</v>
      </c>
      <c r="E296" s="71" t="s">
        <v>81</v>
      </c>
      <c r="F296" s="73">
        <v>-678.9</v>
      </c>
    </row>
    <row r="297" spans="1:6" x14ac:dyDescent="0.2">
      <c r="A297" s="70">
        <v>340</v>
      </c>
      <c r="B297" s="71" t="s">
        <v>53</v>
      </c>
      <c r="C297" s="71" t="s">
        <v>77</v>
      </c>
      <c r="D297" s="71">
        <v>153</v>
      </c>
      <c r="E297" s="71" t="s">
        <v>128</v>
      </c>
      <c r="F297" s="72">
        <v>-2558.3000000000002</v>
      </c>
    </row>
    <row r="298" spans="1:6" x14ac:dyDescent="0.2">
      <c r="A298" s="70">
        <v>340</v>
      </c>
      <c r="B298" s="71" t="s">
        <v>53</v>
      </c>
      <c r="C298" s="71" t="s">
        <v>77</v>
      </c>
      <c r="D298" s="71">
        <v>154</v>
      </c>
      <c r="E298" s="71" t="s">
        <v>90</v>
      </c>
      <c r="F298" s="72">
        <v>-15103.4</v>
      </c>
    </row>
    <row r="299" spans="1:6" x14ac:dyDescent="0.2">
      <c r="A299" s="70">
        <v>340</v>
      </c>
      <c r="B299" s="71" t="s">
        <v>53</v>
      </c>
      <c r="C299" s="71" t="s">
        <v>77</v>
      </c>
      <c r="D299" s="71">
        <v>160</v>
      </c>
      <c r="E299" s="71" t="s">
        <v>85</v>
      </c>
      <c r="F299" s="72">
        <v>-2584.1</v>
      </c>
    </row>
    <row r="300" spans="1:6" x14ac:dyDescent="0.2">
      <c r="A300" s="70">
        <v>340</v>
      </c>
      <c r="B300" s="71" t="s">
        <v>53</v>
      </c>
      <c r="C300" s="71" t="s">
        <v>77</v>
      </c>
      <c r="D300" s="71">
        <v>161</v>
      </c>
      <c r="E300" s="71" t="s">
        <v>91</v>
      </c>
      <c r="F300" s="72">
        <v>-9117.9</v>
      </c>
    </row>
    <row r="301" spans="1:6" x14ac:dyDescent="0.2">
      <c r="A301" s="70">
        <v>340</v>
      </c>
      <c r="B301" s="71" t="s">
        <v>53</v>
      </c>
      <c r="C301" s="71" t="s">
        <v>77</v>
      </c>
      <c r="D301" s="71">
        <v>191</v>
      </c>
      <c r="E301" s="71" t="s">
        <v>93</v>
      </c>
      <c r="F301" s="72">
        <v>-3558.6</v>
      </c>
    </row>
    <row r="302" spans="1:6" x14ac:dyDescent="0.2">
      <c r="A302" s="70">
        <v>340</v>
      </c>
      <c r="B302" s="71" t="s">
        <v>53</v>
      </c>
      <c r="C302" s="71" t="s">
        <v>77</v>
      </c>
      <c r="D302" s="71">
        <v>272</v>
      </c>
      <c r="E302" s="71" t="s">
        <v>116</v>
      </c>
      <c r="F302" s="72">
        <v>-13138.9</v>
      </c>
    </row>
    <row r="303" spans="1:6" x14ac:dyDescent="0.2">
      <c r="A303" s="70">
        <v>340</v>
      </c>
      <c r="B303" s="71" t="s">
        <v>53</v>
      </c>
      <c r="C303" s="71" t="s">
        <v>77</v>
      </c>
      <c r="D303" s="71">
        <v>280</v>
      </c>
      <c r="E303" s="71" t="s">
        <v>86</v>
      </c>
      <c r="F303" s="72">
        <v>-52710.080000000002</v>
      </c>
    </row>
    <row r="304" spans="1:6" x14ac:dyDescent="0.2">
      <c r="A304" s="70">
        <v>340</v>
      </c>
      <c r="B304" s="71" t="s">
        <v>53</v>
      </c>
      <c r="C304" s="71" t="s">
        <v>77</v>
      </c>
      <c r="D304" s="71">
        <v>290</v>
      </c>
      <c r="E304" s="71" t="s">
        <v>126</v>
      </c>
      <c r="F304" s="72">
        <v>-11199.31</v>
      </c>
    </row>
    <row r="305" spans="1:6" x14ac:dyDescent="0.2">
      <c r="A305" s="70">
        <v>340</v>
      </c>
      <c r="B305" s="71" t="s">
        <v>53</v>
      </c>
      <c r="C305" s="71" t="s">
        <v>77</v>
      </c>
      <c r="D305" s="71">
        <v>326</v>
      </c>
      <c r="E305" s="71" t="s">
        <v>87</v>
      </c>
      <c r="F305" s="72">
        <v>-7106</v>
      </c>
    </row>
    <row r="306" spans="1:6" ht="15" x14ac:dyDescent="0.25">
      <c r="A306" s="70">
        <v>340</v>
      </c>
      <c r="B306" s="71" t="s">
        <v>53</v>
      </c>
      <c r="C306" s="71" t="s">
        <v>77</v>
      </c>
      <c r="D306" s="71">
        <v>330</v>
      </c>
      <c r="E306" s="82" t="s">
        <v>108</v>
      </c>
      <c r="F306" s="72">
        <v>-15684.01</v>
      </c>
    </row>
    <row r="307" spans="1:6" ht="15" x14ac:dyDescent="0.25">
      <c r="A307" s="70">
        <v>340</v>
      </c>
      <c r="B307" s="71" t="s">
        <v>53</v>
      </c>
      <c r="C307" s="71" t="s">
        <v>77</v>
      </c>
      <c r="D307" s="71">
        <v>331</v>
      </c>
      <c r="E307" s="82" t="s">
        <v>97</v>
      </c>
      <c r="F307" s="72">
        <v>-8957.2999999999993</v>
      </c>
    </row>
    <row r="308" spans="1:6" ht="15" x14ac:dyDescent="0.25">
      <c r="A308" s="70">
        <v>340</v>
      </c>
      <c r="B308" s="71" t="s">
        <v>53</v>
      </c>
      <c r="C308" s="71" t="s">
        <v>77</v>
      </c>
      <c r="D308" s="71">
        <v>332</v>
      </c>
      <c r="E308" s="82" t="s">
        <v>101</v>
      </c>
      <c r="F308" s="72">
        <v>-9473</v>
      </c>
    </row>
    <row r="309" spans="1:6" ht="15" x14ac:dyDescent="0.25">
      <c r="A309" s="70">
        <v>340</v>
      </c>
      <c r="B309" s="71" t="s">
        <v>53</v>
      </c>
      <c r="C309" s="71" t="s">
        <v>77</v>
      </c>
      <c r="D309" s="71">
        <v>333</v>
      </c>
      <c r="E309" s="82" t="s">
        <v>102</v>
      </c>
      <c r="F309" s="72">
        <v>-2794.75</v>
      </c>
    </row>
    <row r="310" spans="1:6" ht="15" x14ac:dyDescent="0.25">
      <c r="A310" s="70">
        <v>340</v>
      </c>
      <c r="B310" s="71" t="s">
        <v>53</v>
      </c>
      <c r="C310" s="71" t="s">
        <v>77</v>
      </c>
      <c r="D310" s="71">
        <v>334</v>
      </c>
      <c r="E310" s="82" t="s">
        <v>104</v>
      </c>
      <c r="F310" s="72">
        <v>-11972.1</v>
      </c>
    </row>
    <row r="311" spans="1:6" x14ac:dyDescent="0.2">
      <c r="A311" s="70">
        <v>340</v>
      </c>
      <c r="B311" s="71" t="s">
        <v>53</v>
      </c>
      <c r="C311" s="71" t="s">
        <v>77</v>
      </c>
      <c r="D311" s="71">
        <v>430</v>
      </c>
      <c r="E311" s="71" t="s">
        <v>82</v>
      </c>
      <c r="F311" s="72">
        <v>-36008.199999999997</v>
      </c>
    </row>
    <row r="312" spans="1:6" x14ac:dyDescent="0.2">
      <c r="A312" s="70">
        <v>340</v>
      </c>
      <c r="B312" s="71" t="s">
        <v>53</v>
      </c>
      <c r="C312" s="71" t="s">
        <v>77</v>
      </c>
      <c r="D312" s="71">
        <v>432</v>
      </c>
      <c r="E312" s="71" t="s">
        <v>106</v>
      </c>
      <c r="F312" s="72">
        <v>-2586.3000000000002</v>
      </c>
    </row>
    <row r="313" spans="1:6" x14ac:dyDescent="0.2">
      <c r="A313" s="70">
        <v>340</v>
      </c>
      <c r="B313" s="71" t="s">
        <v>53</v>
      </c>
      <c r="C313" s="71" t="s">
        <v>77</v>
      </c>
      <c r="D313" s="71">
        <v>440</v>
      </c>
      <c r="E313" s="71" t="s">
        <v>98</v>
      </c>
      <c r="F313" s="72">
        <v>-5461.1</v>
      </c>
    </row>
    <row r="314" spans="1:6" x14ac:dyDescent="0.2">
      <c r="A314" s="70">
        <v>340</v>
      </c>
      <c r="B314" s="71" t="s">
        <v>53</v>
      </c>
      <c r="C314" s="71" t="s">
        <v>77</v>
      </c>
      <c r="D314" s="71">
        <v>450</v>
      </c>
      <c r="E314" s="71" t="s">
        <v>99</v>
      </c>
      <c r="F314" s="72">
        <v>-5070.6000000000004</v>
      </c>
    </row>
    <row r="315" spans="1:6" ht="15" thickBot="1" x14ac:dyDescent="0.25">
      <c r="A315" s="74">
        <v>340</v>
      </c>
      <c r="B315" s="75" t="s">
        <v>53</v>
      </c>
      <c r="C315" s="75" t="s">
        <v>77</v>
      </c>
      <c r="D315" s="75">
        <v>480</v>
      </c>
      <c r="E315" s="75" t="s">
        <v>83</v>
      </c>
      <c r="F315" s="76">
        <v>-141198.9</v>
      </c>
    </row>
    <row r="316" spans="1:6" x14ac:dyDescent="0.2">
      <c r="A316" s="77">
        <v>350</v>
      </c>
      <c r="B316" s="78" t="s">
        <v>55</v>
      </c>
      <c r="C316" s="78" t="s">
        <v>77</v>
      </c>
      <c r="D316" s="78">
        <v>121</v>
      </c>
      <c r="E316" s="78" t="s">
        <v>79</v>
      </c>
      <c r="F316" s="80">
        <v>-4306.7</v>
      </c>
    </row>
    <row r="317" spans="1:6" x14ac:dyDescent="0.2">
      <c r="A317" s="70">
        <v>350</v>
      </c>
      <c r="B317" s="71" t="s">
        <v>55</v>
      </c>
      <c r="C317" s="71" t="s">
        <v>77</v>
      </c>
      <c r="D317" s="71">
        <v>150</v>
      </c>
      <c r="E317" s="71" t="s">
        <v>80</v>
      </c>
      <c r="F317" s="72">
        <v>-5855.8</v>
      </c>
    </row>
    <row r="318" spans="1:6" x14ac:dyDescent="0.2">
      <c r="A318" s="70">
        <v>350</v>
      </c>
      <c r="B318" s="71" t="s">
        <v>55</v>
      </c>
      <c r="C318" s="71" t="s">
        <v>77</v>
      </c>
      <c r="D318" s="71">
        <v>154</v>
      </c>
      <c r="E318" s="71" t="s">
        <v>90</v>
      </c>
      <c r="F318" s="72">
        <v>-20860.900000000001</v>
      </c>
    </row>
    <row r="319" spans="1:6" x14ac:dyDescent="0.2">
      <c r="A319" s="70">
        <v>350</v>
      </c>
      <c r="B319" s="71" t="s">
        <v>55</v>
      </c>
      <c r="C319" s="71" t="s">
        <v>77</v>
      </c>
      <c r="D319" s="71">
        <v>161</v>
      </c>
      <c r="E319" s="71" t="s">
        <v>91</v>
      </c>
      <c r="F319" s="72">
        <v>-3568.8</v>
      </c>
    </row>
    <row r="320" spans="1:6" x14ac:dyDescent="0.2">
      <c r="A320" s="70">
        <v>350</v>
      </c>
      <c r="B320" s="71" t="s">
        <v>55</v>
      </c>
      <c r="C320" s="71" t="s">
        <v>77</v>
      </c>
      <c r="D320" s="71">
        <v>260</v>
      </c>
      <c r="E320" s="71" t="s">
        <v>95</v>
      </c>
      <c r="F320" s="72">
        <v>-2245.1</v>
      </c>
    </row>
    <row r="321" spans="1:7" x14ac:dyDescent="0.2">
      <c r="A321" s="70">
        <v>350</v>
      </c>
      <c r="B321" s="71" t="s">
        <v>55</v>
      </c>
      <c r="C321" s="71" t="s">
        <v>77</v>
      </c>
      <c r="D321" s="71">
        <v>272</v>
      </c>
      <c r="E321" s="71" t="s">
        <v>116</v>
      </c>
      <c r="F321" s="72">
        <v>-9364.9699999999993</v>
      </c>
    </row>
    <row r="322" spans="1:7" x14ac:dyDescent="0.2">
      <c r="A322" s="70">
        <v>350</v>
      </c>
      <c r="B322" s="71" t="s">
        <v>55</v>
      </c>
      <c r="C322" s="71" t="s">
        <v>77</v>
      </c>
      <c r="D322" s="71">
        <v>280</v>
      </c>
      <c r="E322" s="71" t="s">
        <v>86</v>
      </c>
      <c r="F322" s="72">
        <v>-17513.400000000001</v>
      </c>
    </row>
    <row r="323" spans="1:7" x14ac:dyDescent="0.2">
      <c r="A323" s="70">
        <v>350</v>
      </c>
      <c r="B323" s="71" t="s">
        <v>55</v>
      </c>
      <c r="C323" s="71" t="s">
        <v>77</v>
      </c>
      <c r="D323" s="71">
        <v>326</v>
      </c>
      <c r="E323" s="71" t="s">
        <v>87</v>
      </c>
      <c r="F323" s="72">
        <v>-1421.2</v>
      </c>
    </row>
    <row r="324" spans="1:7" ht="15" x14ac:dyDescent="0.25">
      <c r="A324" s="70">
        <v>350</v>
      </c>
      <c r="B324" s="71" t="s">
        <v>55</v>
      </c>
      <c r="C324" s="71" t="s">
        <v>77</v>
      </c>
      <c r="D324" s="71">
        <v>330</v>
      </c>
      <c r="E324" s="82" t="s">
        <v>108</v>
      </c>
      <c r="F324" s="72">
        <v>-3395.1</v>
      </c>
    </row>
    <row r="325" spans="1:7" ht="15" x14ac:dyDescent="0.25">
      <c r="A325" s="70">
        <v>350</v>
      </c>
      <c r="B325" s="71" t="s">
        <v>55</v>
      </c>
      <c r="C325" s="71" t="s">
        <v>77</v>
      </c>
      <c r="D325" s="71">
        <v>332</v>
      </c>
      <c r="E325" s="82" t="s">
        <v>101</v>
      </c>
      <c r="F325" s="72">
        <v>-3671.8</v>
      </c>
    </row>
    <row r="326" spans="1:7" x14ac:dyDescent="0.2">
      <c r="A326" s="70">
        <v>350</v>
      </c>
      <c r="B326" s="71" t="s">
        <v>55</v>
      </c>
      <c r="C326" s="71" t="s">
        <v>77</v>
      </c>
      <c r="D326" s="71">
        <v>430</v>
      </c>
      <c r="E326" s="71" t="s">
        <v>82</v>
      </c>
      <c r="F326" s="72">
        <v>-6348.5</v>
      </c>
    </row>
    <row r="327" spans="1:7" x14ac:dyDescent="0.2">
      <c r="A327" s="70">
        <v>350</v>
      </c>
      <c r="B327" s="71" t="s">
        <v>55</v>
      </c>
      <c r="C327" s="71" t="s">
        <v>77</v>
      </c>
      <c r="D327" s="71">
        <v>431</v>
      </c>
      <c r="E327" s="71" t="s">
        <v>106</v>
      </c>
      <c r="F327" s="72">
        <v>-1292.4000000000001</v>
      </c>
    </row>
    <row r="328" spans="1:7" x14ac:dyDescent="0.2">
      <c r="A328" s="70">
        <v>350</v>
      </c>
      <c r="B328" s="71" t="s">
        <v>55</v>
      </c>
      <c r="C328" s="71" t="s">
        <v>77</v>
      </c>
      <c r="D328" s="71">
        <v>440</v>
      </c>
      <c r="E328" s="71" t="s">
        <v>98</v>
      </c>
      <c r="F328" s="72">
        <v>-8658.7999999999993</v>
      </c>
    </row>
    <row r="329" spans="1:7" x14ac:dyDescent="0.2">
      <c r="A329" s="70">
        <v>350</v>
      </c>
      <c r="B329" s="71" t="s">
        <v>55</v>
      </c>
      <c r="C329" s="71" t="s">
        <v>77</v>
      </c>
      <c r="D329" s="71">
        <v>450</v>
      </c>
      <c r="E329" s="71" t="s">
        <v>99</v>
      </c>
      <c r="F329" s="72">
        <v>-5969.5</v>
      </c>
    </row>
    <row r="330" spans="1:7" x14ac:dyDescent="0.2">
      <c r="A330" s="74">
        <v>350</v>
      </c>
      <c r="B330" s="75" t="s">
        <v>55</v>
      </c>
      <c r="C330" s="75" t="s">
        <v>77</v>
      </c>
      <c r="D330" s="75">
        <v>480</v>
      </c>
      <c r="E330" s="75" t="s">
        <v>83</v>
      </c>
      <c r="F330" s="76">
        <v>-23721.7</v>
      </c>
    </row>
    <row r="331" spans="1:7" x14ac:dyDescent="0.2">
      <c r="A331" s="71">
        <v>980</v>
      </c>
      <c r="B331" s="71" t="s">
        <v>56</v>
      </c>
      <c r="C331" s="71" t="s">
        <v>77</v>
      </c>
      <c r="D331" s="71">
        <v>120</v>
      </c>
      <c r="E331" s="71" t="s">
        <v>78</v>
      </c>
      <c r="F331" s="86">
        <v>-4264</v>
      </c>
    </row>
    <row r="332" spans="1:7" x14ac:dyDescent="0.2">
      <c r="A332" s="71">
        <v>980</v>
      </c>
      <c r="B332" s="71" t="s">
        <v>56</v>
      </c>
      <c r="C332" s="71" t="s">
        <v>77</v>
      </c>
      <c r="D332" s="71">
        <v>121</v>
      </c>
      <c r="E332" s="71" t="s">
        <v>79</v>
      </c>
      <c r="F332" s="86">
        <v>-11635</v>
      </c>
    </row>
    <row r="333" spans="1:7" x14ac:dyDescent="0.2">
      <c r="A333" s="71">
        <v>980</v>
      </c>
      <c r="B333" s="71" t="s">
        <v>56</v>
      </c>
      <c r="C333" s="71" t="s">
        <v>77</v>
      </c>
      <c r="D333" s="71">
        <v>149</v>
      </c>
      <c r="E333" s="71" t="s">
        <v>88</v>
      </c>
      <c r="F333" s="86">
        <v>-4025.5</v>
      </c>
    </row>
    <row r="334" spans="1:7" x14ac:dyDescent="0.2">
      <c r="A334" s="71">
        <v>980</v>
      </c>
      <c r="B334" s="71" t="s">
        <v>56</v>
      </c>
      <c r="C334" s="71" t="s">
        <v>77</v>
      </c>
      <c r="D334" s="71">
        <v>150</v>
      </c>
      <c r="E334" s="71" t="s">
        <v>80</v>
      </c>
      <c r="F334" s="86">
        <v>-18029.900000000001</v>
      </c>
    </row>
    <row r="335" spans="1:7" x14ac:dyDescent="0.2">
      <c r="A335" s="71">
        <v>980</v>
      </c>
      <c r="B335" s="71" t="s">
        <v>56</v>
      </c>
      <c r="C335" s="71" t="s">
        <v>77</v>
      </c>
      <c r="D335" s="71">
        <v>154</v>
      </c>
      <c r="E335" s="71" t="s">
        <v>90</v>
      </c>
      <c r="F335" s="86">
        <v>-47741.03</v>
      </c>
      <c r="G335" s="87"/>
    </row>
    <row r="336" spans="1:7" x14ac:dyDescent="0.2">
      <c r="A336" s="71">
        <v>980</v>
      </c>
      <c r="B336" s="71" t="s">
        <v>56</v>
      </c>
      <c r="C336" s="71" t="s">
        <v>77</v>
      </c>
      <c r="D336" s="71">
        <v>161</v>
      </c>
      <c r="E336" s="71" t="s">
        <v>113</v>
      </c>
      <c r="F336" s="86">
        <v>-11578.7</v>
      </c>
    </row>
    <row r="337" spans="1:6" x14ac:dyDescent="0.2">
      <c r="A337" s="71">
        <v>980</v>
      </c>
      <c r="B337" s="71" t="s">
        <v>56</v>
      </c>
      <c r="C337" s="71" t="s">
        <v>77</v>
      </c>
      <c r="D337" s="71">
        <v>260</v>
      </c>
      <c r="E337" s="71" t="s">
        <v>95</v>
      </c>
      <c r="F337" s="86">
        <v>-3312.2</v>
      </c>
    </row>
    <row r="338" spans="1:6" x14ac:dyDescent="0.2">
      <c r="A338" s="71">
        <v>980</v>
      </c>
      <c r="B338" s="71" t="s">
        <v>56</v>
      </c>
      <c r="C338" s="71" t="s">
        <v>77</v>
      </c>
      <c r="D338" s="71">
        <v>272</v>
      </c>
      <c r="E338" s="71" t="s">
        <v>116</v>
      </c>
      <c r="F338" s="86">
        <v>-3307.7</v>
      </c>
    </row>
    <row r="339" spans="1:6" x14ac:dyDescent="0.2">
      <c r="A339" s="71">
        <v>980</v>
      </c>
      <c r="B339" s="71" t="s">
        <v>56</v>
      </c>
      <c r="C339" s="71" t="s">
        <v>77</v>
      </c>
      <c r="D339" s="71">
        <v>280</v>
      </c>
      <c r="E339" s="71" t="s">
        <v>86</v>
      </c>
      <c r="F339" s="86">
        <v>-9196.2999999999993</v>
      </c>
    </row>
    <row r="340" spans="1:6" x14ac:dyDescent="0.2">
      <c r="A340" s="71">
        <v>980</v>
      </c>
      <c r="B340" s="71" t="s">
        <v>56</v>
      </c>
      <c r="C340" s="71" t="s">
        <v>77</v>
      </c>
      <c r="D340" s="71">
        <v>290</v>
      </c>
      <c r="E340" s="71" t="s">
        <v>126</v>
      </c>
      <c r="F340" s="86">
        <v>-5737</v>
      </c>
    </row>
    <row r="341" spans="1:6" x14ac:dyDescent="0.2">
      <c r="A341" s="71">
        <v>980</v>
      </c>
      <c r="B341" s="71" t="s">
        <v>56</v>
      </c>
      <c r="C341" s="71" t="s">
        <v>77</v>
      </c>
      <c r="D341" s="71">
        <v>326</v>
      </c>
      <c r="E341" s="71" t="s">
        <v>87</v>
      </c>
      <c r="F341" s="86">
        <v>-7109.5</v>
      </c>
    </row>
    <row r="342" spans="1:6" ht="15" x14ac:dyDescent="0.25">
      <c r="A342" s="71">
        <v>980</v>
      </c>
      <c r="B342" s="71" t="s">
        <v>56</v>
      </c>
      <c r="C342" s="71" t="s">
        <v>77</v>
      </c>
      <c r="D342" s="71">
        <v>330</v>
      </c>
      <c r="E342" s="82" t="s">
        <v>108</v>
      </c>
      <c r="F342" s="86">
        <v>-2152.8000000000002</v>
      </c>
    </row>
    <row r="343" spans="1:6" ht="15" x14ac:dyDescent="0.25">
      <c r="A343" s="71">
        <v>980</v>
      </c>
      <c r="B343" s="71" t="s">
        <v>56</v>
      </c>
      <c r="C343" s="71" t="s">
        <v>77</v>
      </c>
      <c r="D343" s="71">
        <v>331</v>
      </c>
      <c r="E343" s="82" t="s">
        <v>97</v>
      </c>
      <c r="F343" s="86">
        <v>-16280.1</v>
      </c>
    </row>
    <row r="344" spans="1:6" ht="15" x14ac:dyDescent="0.25">
      <c r="A344" s="71">
        <v>980</v>
      </c>
      <c r="B344" s="71" t="s">
        <v>56</v>
      </c>
      <c r="C344" s="71" t="s">
        <v>77</v>
      </c>
      <c r="D344" s="71">
        <v>332</v>
      </c>
      <c r="E344" s="82" t="s">
        <v>101</v>
      </c>
      <c r="F344" s="86">
        <v>-1123.3</v>
      </c>
    </row>
    <row r="345" spans="1:6" ht="15" x14ac:dyDescent="0.25">
      <c r="A345" s="71">
        <v>980</v>
      </c>
      <c r="B345" s="71" t="s">
        <v>56</v>
      </c>
      <c r="C345" s="71" t="s">
        <v>77</v>
      </c>
      <c r="D345" s="71">
        <v>334</v>
      </c>
      <c r="E345" s="82" t="s">
        <v>104</v>
      </c>
      <c r="F345" s="86">
        <v>-5401.7</v>
      </c>
    </row>
    <row r="346" spans="1:6" x14ac:dyDescent="0.2">
      <c r="A346" s="71">
        <v>980</v>
      </c>
      <c r="B346" s="71" t="s">
        <v>56</v>
      </c>
      <c r="C346" s="71" t="s">
        <v>77</v>
      </c>
      <c r="D346" s="71">
        <v>430</v>
      </c>
      <c r="E346" s="71" t="s">
        <v>82</v>
      </c>
      <c r="F346" s="86">
        <v>-24522.799999999999</v>
      </c>
    </row>
    <row r="347" spans="1:6" x14ac:dyDescent="0.2">
      <c r="A347" s="71">
        <v>980</v>
      </c>
      <c r="B347" s="71" t="s">
        <v>56</v>
      </c>
      <c r="C347" s="71" t="s">
        <v>77</v>
      </c>
      <c r="D347" s="71">
        <v>440</v>
      </c>
      <c r="E347" s="71" t="s">
        <v>98</v>
      </c>
      <c r="F347" s="86">
        <v>-4823.5</v>
      </c>
    </row>
    <row r="348" spans="1:6" ht="15" thickBot="1" x14ac:dyDescent="0.25">
      <c r="A348" s="75">
        <v>980</v>
      </c>
      <c r="B348" s="75" t="s">
        <v>56</v>
      </c>
      <c r="C348" s="75" t="s">
        <v>77</v>
      </c>
      <c r="D348" s="75">
        <v>480</v>
      </c>
      <c r="E348" s="75" t="s">
        <v>83</v>
      </c>
      <c r="F348" s="88">
        <v>-46332.3</v>
      </c>
    </row>
    <row r="349" spans="1:6" x14ac:dyDescent="0.2">
      <c r="A349" s="77">
        <v>990</v>
      </c>
      <c r="B349" s="78" t="s">
        <v>129</v>
      </c>
      <c r="C349" s="78" t="s">
        <v>77</v>
      </c>
      <c r="D349" s="78">
        <v>121</v>
      </c>
      <c r="E349" s="78" t="s">
        <v>79</v>
      </c>
      <c r="F349" s="80">
        <v>-4274.2</v>
      </c>
    </row>
    <row r="350" spans="1:6" x14ac:dyDescent="0.2">
      <c r="A350" s="70">
        <v>990</v>
      </c>
      <c r="B350" s="71" t="s">
        <v>129</v>
      </c>
      <c r="C350" s="71" t="s">
        <v>77</v>
      </c>
      <c r="D350" s="71">
        <v>149</v>
      </c>
      <c r="E350" s="71" t="s">
        <v>88</v>
      </c>
      <c r="F350" s="72">
        <v>-1994.5</v>
      </c>
    </row>
    <row r="351" spans="1:6" x14ac:dyDescent="0.2">
      <c r="A351" s="70">
        <v>990</v>
      </c>
      <c r="B351" s="71" t="s">
        <v>129</v>
      </c>
      <c r="C351" s="71" t="s">
        <v>77</v>
      </c>
      <c r="D351" s="71">
        <v>150</v>
      </c>
      <c r="E351" s="71" t="s">
        <v>80</v>
      </c>
      <c r="F351" s="72">
        <v>-1994.3</v>
      </c>
    </row>
    <row r="352" spans="1:6" x14ac:dyDescent="0.2">
      <c r="A352" s="70">
        <v>990</v>
      </c>
      <c r="B352" s="71" t="s">
        <v>129</v>
      </c>
      <c r="C352" s="71" t="s">
        <v>77</v>
      </c>
      <c r="D352" s="71">
        <v>152</v>
      </c>
      <c r="E352" s="71" t="s">
        <v>81</v>
      </c>
      <c r="F352" s="72">
        <v>-5329.95</v>
      </c>
    </row>
    <row r="353" spans="1:6" x14ac:dyDescent="0.2">
      <c r="A353" s="70">
        <v>990</v>
      </c>
      <c r="B353" s="71" t="s">
        <v>129</v>
      </c>
      <c r="C353" s="71" t="s">
        <v>77</v>
      </c>
      <c r="D353" s="71">
        <v>154</v>
      </c>
      <c r="E353" s="71" t="s">
        <v>90</v>
      </c>
      <c r="F353" s="72">
        <v>-5369.85</v>
      </c>
    </row>
    <row r="354" spans="1:6" x14ac:dyDescent="0.2">
      <c r="A354" s="70">
        <v>990</v>
      </c>
      <c r="B354" s="71" t="s">
        <v>129</v>
      </c>
      <c r="C354" s="71" t="s">
        <v>77</v>
      </c>
      <c r="D354" s="71">
        <v>161</v>
      </c>
      <c r="E354" s="71" t="s">
        <v>91</v>
      </c>
      <c r="F354" s="73">
        <v>-683.7</v>
      </c>
    </row>
    <row r="355" spans="1:6" x14ac:dyDescent="0.2">
      <c r="A355" s="70">
        <v>990</v>
      </c>
      <c r="B355" s="71" t="s">
        <v>129</v>
      </c>
      <c r="C355" s="71" t="s">
        <v>77</v>
      </c>
      <c r="D355" s="71">
        <v>240</v>
      </c>
      <c r="E355" s="71" t="s">
        <v>94</v>
      </c>
      <c r="F355" s="72">
        <v>-3060.25</v>
      </c>
    </row>
    <row r="356" spans="1:6" x14ac:dyDescent="0.2">
      <c r="A356" s="70">
        <v>990</v>
      </c>
      <c r="B356" s="71" t="s">
        <v>129</v>
      </c>
      <c r="C356" s="71" t="s">
        <v>77</v>
      </c>
      <c r="D356" s="71">
        <v>280</v>
      </c>
      <c r="E356" s="71" t="s">
        <v>86</v>
      </c>
      <c r="F356" s="72">
        <v>-15233.56</v>
      </c>
    </row>
    <row r="357" spans="1:6" x14ac:dyDescent="0.2">
      <c r="A357" s="70">
        <v>990</v>
      </c>
      <c r="B357" s="71" t="s">
        <v>129</v>
      </c>
      <c r="C357" s="71" t="s">
        <v>77</v>
      </c>
      <c r="D357" s="71">
        <v>326</v>
      </c>
      <c r="E357" s="71" t="s">
        <v>87</v>
      </c>
      <c r="F357" s="72">
        <v>-1410.4</v>
      </c>
    </row>
    <row r="358" spans="1:6" ht="15" x14ac:dyDescent="0.25">
      <c r="A358" s="70">
        <v>990</v>
      </c>
      <c r="B358" s="71" t="s">
        <v>129</v>
      </c>
      <c r="C358" s="71" t="s">
        <v>77</v>
      </c>
      <c r="D358" s="71">
        <v>330</v>
      </c>
      <c r="E358" s="82" t="s">
        <v>108</v>
      </c>
      <c r="F358" s="73">
        <v>-702.1</v>
      </c>
    </row>
    <row r="359" spans="1:6" x14ac:dyDescent="0.2">
      <c r="A359" s="70">
        <v>990</v>
      </c>
      <c r="B359" s="71" t="s">
        <v>129</v>
      </c>
      <c r="C359" s="71" t="s">
        <v>77</v>
      </c>
      <c r="D359" s="71">
        <v>430</v>
      </c>
      <c r="E359" s="71" t="s">
        <v>82</v>
      </c>
      <c r="F359" s="72">
        <v>-5513.6</v>
      </c>
    </row>
    <row r="360" spans="1:6" x14ac:dyDescent="0.2">
      <c r="A360" s="70">
        <v>990</v>
      </c>
      <c r="B360" s="71" t="s">
        <v>129</v>
      </c>
      <c r="C360" s="71" t="s">
        <v>77</v>
      </c>
      <c r="D360" s="71">
        <v>431</v>
      </c>
      <c r="E360" s="71" t="s">
        <v>106</v>
      </c>
      <c r="F360" s="72">
        <v>-1166.5</v>
      </c>
    </row>
    <row r="361" spans="1:6" x14ac:dyDescent="0.2">
      <c r="A361" s="70">
        <v>990</v>
      </c>
      <c r="B361" s="71" t="s">
        <v>129</v>
      </c>
      <c r="C361" s="71" t="s">
        <v>77</v>
      </c>
      <c r="D361" s="71">
        <v>432</v>
      </c>
      <c r="E361" s="71" t="s">
        <v>106</v>
      </c>
      <c r="F361" s="72">
        <v>-2308.3000000000002</v>
      </c>
    </row>
    <row r="362" spans="1:6" ht="15" thickBot="1" x14ac:dyDescent="0.25">
      <c r="A362" s="89">
        <v>990</v>
      </c>
      <c r="B362" s="90" t="s">
        <v>129</v>
      </c>
      <c r="C362" s="90" t="s">
        <v>77</v>
      </c>
      <c r="D362" s="90">
        <v>480</v>
      </c>
      <c r="E362" s="90" t="s">
        <v>83</v>
      </c>
      <c r="F362" s="91">
        <v>-7338.1</v>
      </c>
    </row>
    <row r="363" spans="1:6" ht="15" x14ac:dyDescent="0.25">
      <c r="F363" s="92">
        <f>SUM(F2:F362)</f>
        <v>-3581488.0499999993</v>
      </c>
    </row>
    <row r="364" spans="1:6" x14ac:dyDescent="0.2">
      <c r="C364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rightToLeft="1" tabSelected="1" zoomScale="84" zoomScaleNormal="84" workbookViewId="0">
      <pane xSplit="1" ySplit="3" topLeftCell="B21" activePane="bottomRight" state="frozen"/>
      <selection pane="topRight" activeCell="B1" sqref="B1"/>
      <selection pane="bottomLeft" activeCell="A4" sqref="A4"/>
      <selection pane="bottomRight" sqref="A1:AD35"/>
    </sheetView>
  </sheetViews>
  <sheetFormatPr defaultColWidth="9" defaultRowHeight="15" outlineLevelRow="2" x14ac:dyDescent="0.25"/>
  <cols>
    <col min="1" max="4" width="11.5" style="50" customWidth="1"/>
    <col min="5" max="5" width="11.5" style="50" hidden="1" customWidth="1"/>
    <col min="6" max="7" width="10.875" style="51" hidden="1" customWidth="1"/>
    <col min="8" max="8" width="10.125" style="51" hidden="1" customWidth="1"/>
    <col min="9" max="9" width="12.25" style="51" hidden="1" customWidth="1"/>
    <col min="10" max="10" width="11.625" style="51" hidden="1" customWidth="1"/>
    <col min="11" max="11" width="11.75" style="50" customWidth="1"/>
    <col min="12" max="12" width="6.25" style="30" customWidth="1"/>
    <col min="13" max="13" width="10.125" style="29" customWidth="1"/>
    <col min="14" max="14" width="11.125" style="30" customWidth="1"/>
    <col min="15" max="15" width="8.875" style="30" hidden="1" customWidth="1"/>
    <col min="16" max="18" width="12.25" style="30" hidden="1" customWidth="1"/>
    <col min="19" max="19" width="12.25" style="30" customWidth="1"/>
    <col min="20" max="20" width="9.125" style="30" hidden="1" customWidth="1"/>
    <col min="21" max="21" width="11.625" style="30" hidden="1" customWidth="1"/>
    <col min="22" max="23" width="12.25" style="30" hidden="1" customWidth="1"/>
    <col min="24" max="30" width="12.25" style="30" customWidth="1"/>
    <col min="31" max="32" width="12.25" style="30" hidden="1" customWidth="1"/>
    <col min="33" max="33" width="9.875" style="30" bestFit="1" customWidth="1"/>
    <col min="34" max="16384" width="9" style="30"/>
  </cols>
  <sheetData>
    <row r="1" spans="1:38" s="2" customFormat="1" ht="16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"/>
      <c r="AF1" s="1"/>
    </row>
    <row r="2" spans="1:38" s="5" customFormat="1" ht="29.25" customHeight="1" x14ac:dyDescent="0.25">
      <c r="A2" s="3"/>
      <c r="B2" s="3"/>
      <c r="C2" s="3"/>
      <c r="D2" s="111" t="s">
        <v>1</v>
      </c>
      <c r="E2" s="111"/>
      <c r="F2" s="111"/>
      <c r="G2" s="112" t="s">
        <v>2</v>
      </c>
      <c r="H2" s="113"/>
      <c r="I2" s="114"/>
      <c r="J2" s="4" t="s">
        <v>3</v>
      </c>
      <c r="L2" s="3"/>
      <c r="M2" s="3"/>
      <c r="AG2" s="6">
        <v>0.18</v>
      </c>
    </row>
    <row r="3" spans="1:38" s="15" customFormat="1" ht="60" x14ac:dyDescent="0.25">
      <c r="A3" s="62" t="s">
        <v>4</v>
      </c>
      <c r="B3" s="62" t="s">
        <v>5</v>
      </c>
      <c r="C3" s="62" t="s">
        <v>6</v>
      </c>
      <c r="D3" s="62" t="s">
        <v>7</v>
      </c>
      <c r="E3" s="62" t="s">
        <v>8</v>
      </c>
      <c r="F3" s="4" t="s">
        <v>9</v>
      </c>
      <c r="G3" s="4" t="s">
        <v>7</v>
      </c>
      <c r="H3" s="4" t="s">
        <v>8</v>
      </c>
      <c r="I3" s="8" t="s">
        <v>10</v>
      </c>
      <c r="J3" s="8" t="s">
        <v>11</v>
      </c>
      <c r="K3" s="9" t="s">
        <v>12</v>
      </c>
      <c r="L3" s="10" t="s">
        <v>13</v>
      </c>
      <c r="M3" s="8" t="s">
        <v>14</v>
      </c>
      <c r="N3" s="11" t="s">
        <v>15</v>
      </c>
      <c r="O3" s="11" t="s">
        <v>16</v>
      </c>
      <c r="P3" s="12" t="s">
        <v>17</v>
      </c>
      <c r="Q3" s="12" t="s">
        <v>18</v>
      </c>
      <c r="R3" s="13" t="s">
        <v>19</v>
      </c>
      <c r="S3" s="13" t="s">
        <v>20</v>
      </c>
      <c r="T3" s="12" t="s">
        <v>21</v>
      </c>
      <c r="U3" s="11" t="s">
        <v>22</v>
      </c>
      <c r="V3" s="11" t="s">
        <v>23</v>
      </c>
      <c r="W3" s="14"/>
      <c r="X3" s="11" t="s">
        <v>137</v>
      </c>
      <c r="Y3" s="11" t="s">
        <v>67</v>
      </c>
      <c r="Z3" s="11" t="s">
        <v>136</v>
      </c>
      <c r="AA3" s="11" t="s">
        <v>135</v>
      </c>
      <c r="AB3" s="11" t="s">
        <v>24</v>
      </c>
      <c r="AC3" s="102" t="s">
        <v>134</v>
      </c>
      <c r="AD3" s="11" t="s">
        <v>23</v>
      </c>
      <c r="AE3" s="14" t="s">
        <v>25</v>
      </c>
      <c r="AF3" s="98" t="s">
        <v>133</v>
      </c>
      <c r="AG3" s="15" t="s">
        <v>26</v>
      </c>
    </row>
    <row r="4" spans="1:38" outlineLevel="2" x14ac:dyDescent="0.25">
      <c r="A4" s="16" t="s">
        <v>27</v>
      </c>
      <c r="B4" s="17">
        <v>392</v>
      </c>
      <c r="C4" s="17">
        <f>-גיליון1!B5-גיליון1!B7</f>
        <v>11397.4</v>
      </c>
      <c r="D4" s="18">
        <v>435744</v>
      </c>
      <c r="E4" s="18">
        <v>61303</v>
      </c>
      <c r="F4" s="18">
        <f>SUM(D4:E4)</f>
        <v>497047</v>
      </c>
      <c r="G4" s="18">
        <v>429776</v>
      </c>
      <c r="H4" s="18">
        <v>61447</v>
      </c>
      <c r="I4" s="18">
        <f>SUM(G4:H4)</f>
        <v>491223</v>
      </c>
      <c r="J4" s="18">
        <v>9466</v>
      </c>
      <c r="K4" s="19">
        <f>I4+J4</f>
        <v>500689</v>
      </c>
      <c r="L4" s="20">
        <v>0.17</v>
      </c>
      <c r="M4" s="21">
        <f>K4*L4</f>
        <v>85117.13</v>
      </c>
      <c r="N4" s="22"/>
      <c r="O4" s="23">
        <f>+(M4+N4)/F4</f>
        <v>0.17124563673053053</v>
      </c>
      <c r="P4" s="24">
        <f>+D4/B4</f>
        <v>1111.591836734694</v>
      </c>
      <c r="Q4" s="24">
        <f t="shared" ref="Q4:Q24" si="0">IF(P4&gt;1.2*$P$25,P4-$P$25,0)</f>
        <v>0</v>
      </c>
      <c r="R4" s="25">
        <f>+C4/(D4+C4)</f>
        <v>2.5489476035992192E-2</v>
      </c>
      <c r="S4" s="25">
        <f t="shared" ref="S4:S24" si="1">IF(R4&gt;$R$25,R4-$R$25,0)</f>
        <v>0</v>
      </c>
      <c r="T4" s="26">
        <f>(+M4+N4)/B4</f>
        <v>217.13553571428574</v>
      </c>
      <c r="U4" s="24">
        <f t="shared" ref="U4:U24" si="2">+$N$29*$T$30*1/$A$25+B4/$B$25*$T$31*$N$29+$N$29*$T$32*I4/$I$25+S4/$S$25*$N$29*$T$33+Q4/$Q$25*$N$29*$T$34</f>
        <v>88910.031351299142</v>
      </c>
      <c r="V4" s="24">
        <f>+U4-N4-M4</f>
        <v>3792.9013512991369</v>
      </c>
      <c r="W4" s="27">
        <f>+U4/K4</f>
        <v>0.17757536385121131</v>
      </c>
      <c r="X4" s="24">
        <f>+D4*$AG$2</f>
        <v>78433.919999999998</v>
      </c>
      <c r="Y4" s="24">
        <f t="shared" ref="Y4:Y24" si="3">+($N$29-$X$25)*0.1/$A$25</f>
        <v>7435.6490476190493</v>
      </c>
      <c r="Z4" s="24">
        <f t="shared" ref="Z4:Z24" si="4">+($N$29-$X$25)*$X$31*B4/$B$25</f>
        <v>17736.964056795136</v>
      </c>
      <c r="AA4" s="24">
        <f t="shared" ref="AA4:AA24" si="5">+($N$29-$X$25)*$X$33*S4/$S$25</f>
        <v>0</v>
      </c>
      <c r="AB4" s="24">
        <f t="shared" ref="AB4:AB24" si="6">+($N$29-$X$25)*($X$30*1/$A$25+$X$31*B4/$B$25+$X$32*K4/$K$25+$X$33*S4/$S$25+$X$34*Q4/$Q$25)</f>
        <v>25172.613104414191</v>
      </c>
      <c r="AC4" s="103">
        <f>+AB4+X4</f>
        <v>103606.53310441419</v>
      </c>
      <c r="AD4" s="24">
        <f>+AC4-M4-N4</f>
        <v>18489.403104414188</v>
      </c>
      <c r="AE4" s="28">
        <v>92313.645576840659</v>
      </c>
      <c r="AF4" s="99">
        <v>98086.168004356208</v>
      </c>
      <c r="AG4" s="29"/>
      <c r="AH4" s="29"/>
      <c r="AL4" s="30" t="s">
        <v>28</v>
      </c>
    </row>
    <row r="5" spans="1:38" outlineLevel="2" x14ac:dyDescent="0.25">
      <c r="A5" s="16" t="s">
        <v>29</v>
      </c>
      <c r="B5" s="17">
        <v>1368</v>
      </c>
      <c r="C5" s="17">
        <f>-גיליון1!B11</f>
        <v>63482.77</v>
      </c>
      <c r="D5" s="18">
        <v>1559253</v>
      </c>
      <c r="E5" s="18">
        <v>351835</v>
      </c>
      <c r="F5" s="18">
        <f t="shared" ref="F5:F24" si="7">SUM(D5:E5)</f>
        <v>1911088</v>
      </c>
      <c r="G5" s="18">
        <v>1534091</v>
      </c>
      <c r="H5" s="18">
        <v>351843</v>
      </c>
      <c r="I5" s="18">
        <f t="shared" ref="I5:I24" si="8">SUM(G5:H5)</f>
        <v>1885934</v>
      </c>
      <c r="J5" s="18">
        <v>49293</v>
      </c>
      <c r="K5" s="19">
        <f>I5+J5</f>
        <v>1935227</v>
      </c>
      <c r="L5" s="20">
        <v>0.17</v>
      </c>
      <c r="M5" s="21">
        <f t="shared" ref="M5:M24" si="9">K5*L5</f>
        <v>328988.59000000003</v>
      </c>
      <c r="N5" s="31"/>
      <c r="O5" s="23">
        <f t="shared" ref="O5:O24" si="10">+(M5+N5)/F5</f>
        <v>0.17214727422285109</v>
      </c>
      <c r="P5" s="24">
        <f t="shared" ref="P5:P25" si="11">+D5/B5</f>
        <v>1139.8048245614036</v>
      </c>
      <c r="Q5" s="24">
        <f t="shared" si="0"/>
        <v>0</v>
      </c>
      <c r="R5" s="25">
        <f t="shared" ref="R5:R25" si="12">+C5/(D5+C5)</f>
        <v>3.9120829881010136E-2</v>
      </c>
      <c r="S5" s="25">
        <f t="shared" si="1"/>
        <v>0</v>
      </c>
      <c r="T5" s="26">
        <f>(+M5+N5)/B5</f>
        <v>240.48873538011696</v>
      </c>
      <c r="U5" s="24">
        <f t="shared" si="2"/>
        <v>258555.42766425191</v>
      </c>
      <c r="V5" s="24">
        <f t="shared" ref="V5:V24" si="13">+U5-N5-M5</f>
        <v>-70433.162335748115</v>
      </c>
      <c r="W5" s="27">
        <f t="shared" ref="W5:W24" si="14">+U5/K5</f>
        <v>0.13360470253063433</v>
      </c>
      <c r="X5" s="24">
        <f t="shared" ref="X5:X24" si="15">+D5*$AG$2</f>
        <v>280665.53999999998</v>
      </c>
      <c r="Y5" s="24">
        <f t="shared" si="3"/>
        <v>7435.6490476190493</v>
      </c>
      <c r="Z5" s="24">
        <f t="shared" si="4"/>
        <v>61898.384769632001</v>
      </c>
      <c r="AA5" s="24">
        <f t="shared" si="5"/>
        <v>0</v>
      </c>
      <c r="AB5" s="24">
        <f t="shared" si="6"/>
        <v>69334.033817251067</v>
      </c>
      <c r="AC5" s="103">
        <f t="shared" ref="AC5:AC24" si="16">+AB5+X5</f>
        <v>349999.57381725102</v>
      </c>
      <c r="AD5" s="24">
        <f t="shared" ref="AD5:AD24" si="17">+AC5-M5-N5</f>
        <v>21010.983817250992</v>
      </c>
      <c r="AE5" s="28">
        <v>371317.70546886034</v>
      </c>
      <c r="AF5" s="99">
        <v>425531.68759109656</v>
      </c>
      <c r="AL5" s="30" t="s">
        <v>30</v>
      </c>
    </row>
    <row r="6" spans="1:38" outlineLevel="2" x14ac:dyDescent="0.25">
      <c r="A6" s="16" t="s">
        <v>31</v>
      </c>
      <c r="B6" s="17">
        <v>924</v>
      </c>
      <c r="C6" s="17">
        <f>-גיליון1!B13</f>
        <v>28092.78</v>
      </c>
      <c r="D6" s="18">
        <v>957083</v>
      </c>
      <c r="E6" s="18">
        <v>105278</v>
      </c>
      <c r="F6" s="18">
        <f t="shared" si="7"/>
        <v>1062361</v>
      </c>
      <c r="G6" s="18">
        <v>951999</v>
      </c>
      <c r="H6" s="18">
        <v>105277</v>
      </c>
      <c r="I6" s="18">
        <f t="shared" si="8"/>
        <v>1057276</v>
      </c>
      <c r="J6" s="18">
        <v>7295</v>
      </c>
      <c r="K6" s="19">
        <f t="shared" ref="K6:K24" si="18">SUM(I6:J6)</f>
        <v>1064571</v>
      </c>
      <c r="L6" s="20">
        <v>0.17</v>
      </c>
      <c r="M6" s="21">
        <f t="shared" si="9"/>
        <v>180977.07</v>
      </c>
      <c r="N6" s="31"/>
      <c r="O6" s="23">
        <f t="shared" si="10"/>
        <v>0.1703536462652526</v>
      </c>
      <c r="P6" s="24">
        <f t="shared" si="11"/>
        <v>1035.8041125541126</v>
      </c>
      <c r="Q6" s="24">
        <f t="shared" si="0"/>
        <v>0</v>
      </c>
      <c r="R6" s="25">
        <f t="shared" si="12"/>
        <v>2.8515500046093295E-2</v>
      </c>
      <c r="S6" s="25">
        <f t="shared" si="1"/>
        <v>0</v>
      </c>
      <c r="T6" s="26">
        <f t="shared" ref="T6:T25" si="19">(+M6+N6)/B6</f>
        <v>195.86262987012987</v>
      </c>
      <c r="U6" s="24">
        <f t="shared" si="2"/>
        <v>181380.67770221192</v>
      </c>
      <c r="V6" s="24">
        <f t="shared" si="13"/>
        <v>403.60770221191342</v>
      </c>
      <c r="W6" s="27">
        <f t="shared" si="14"/>
        <v>0.17037912708707256</v>
      </c>
      <c r="X6" s="24">
        <f t="shared" si="15"/>
        <v>172274.94</v>
      </c>
      <c r="Y6" s="24">
        <f t="shared" si="3"/>
        <v>7435.6490476190493</v>
      </c>
      <c r="Z6" s="24">
        <f t="shared" si="4"/>
        <v>41808.558133874249</v>
      </c>
      <c r="AA6" s="24">
        <f t="shared" si="5"/>
        <v>0</v>
      </c>
      <c r="AB6" s="24">
        <f t="shared" si="6"/>
        <v>49244.207181493301</v>
      </c>
      <c r="AC6" s="103">
        <f t="shared" si="16"/>
        <v>221519.14718149329</v>
      </c>
      <c r="AD6" s="24">
        <f t="shared" si="17"/>
        <v>40542.077181493281</v>
      </c>
      <c r="AE6" s="28">
        <v>189040.49497982574</v>
      </c>
      <c r="AF6" s="99">
        <v>207855.57017260586</v>
      </c>
      <c r="AL6" s="30" t="s">
        <v>32</v>
      </c>
    </row>
    <row r="7" spans="1:38" outlineLevel="2" x14ac:dyDescent="0.25">
      <c r="A7" s="16" t="s">
        <v>33</v>
      </c>
      <c r="B7" s="17">
        <v>548</v>
      </c>
      <c r="C7" s="17">
        <f>-גיליון1!B15</f>
        <v>12322.300000000001</v>
      </c>
      <c r="D7" s="18">
        <v>596123</v>
      </c>
      <c r="E7" s="18">
        <v>74408</v>
      </c>
      <c r="F7" s="18">
        <f t="shared" si="7"/>
        <v>670531</v>
      </c>
      <c r="G7" s="18">
        <v>589937</v>
      </c>
      <c r="H7" s="18">
        <v>74408</v>
      </c>
      <c r="I7" s="18">
        <f t="shared" si="8"/>
        <v>664345</v>
      </c>
      <c r="J7" s="18">
        <v>-1826</v>
      </c>
      <c r="K7" s="19">
        <f t="shared" si="18"/>
        <v>662519</v>
      </c>
      <c r="L7" s="20">
        <v>0.17</v>
      </c>
      <c r="M7" s="21">
        <f t="shared" si="9"/>
        <v>112628.23000000001</v>
      </c>
      <c r="N7" s="31"/>
      <c r="O7" s="23">
        <f t="shared" si="10"/>
        <v>0.16796871434728597</v>
      </c>
      <c r="P7" s="24">
        <f t="shared" si="11"/>
        <v>1087.8156934306569</v>
      </c>
      <c r="Q7" s="24">
        <f t="shared" si="0"/>
        <v>0</v>
      </c>
      <c r="R7" s="25">
        <f t="shared" si="12"/>
        <v>2.0252108118839936E-2</v>
      </c>
      <c r="S7" s="25">
        <f t="shared" si="1"/>
        <v>0</v>
      </c>
      <c r="T7" s="26">
        <f t="shared" si="19"/>
        <v>205.52596715328468</v>
      </c>
      <c r="U7" s="24">
        <f t="shared" si="2"/>
        <v>116025.48404066454</v>
      </c>
      <c r="V7" s="24">
        <f t="shared" si="13"/>
        <v>3397.2540406645276</v>
      </c>
      <c r="W7" s="27">
        <f t="shared" si="14"/>
        <v>0.1751277835664555</v>
      </c>
      <c r="X7" s="24">
        <f t="shared" si="15"/>
        <v>107302.14</v>
      </c>
      <c r="Y7" s="24">
        <f t="shared" si="3"/>
        <v>7435.6490476190493</v>
      </c>
      <c r="Z7" s="24">
        <f t="shared" si="4"/>
        <v>24795.551793682997</v>
      </c>
      <c r="AA7" s="24">
        <f t="shared" si="5"/>
        <v>0</v>
      </c>
      <c r="AB7" s="24">
        <f t="shared" si="6"/>
        <v>32231.200841302045</v>
      </c>
      <c r="AC7" s="103">
        <f t="shared" si="16"/>
        <v>139533.34084130204</v>
      </c>
      <c r="AD7" s="24">
        <f t="shared" si="17"/>
        <v>26905.110841302027</v>
      </c>
      <c r="AE7" s="28">
        <v>120677.15780779118</v>
      </c>
      <c r="AF7" s="99">
        <v>131550.06503113618</v>
      </c>
      <c r="AL7" s="30" t="s">
        <v>34</v>
      </c>
    </row>
    <row r="8" spans="1:38" outlineLevel="2" x14ac:dyDescent="0.25">
      <c r="A8" s="16" t="s">
        <v>35</v>
      </c>
      <c r="B8" s="17">
        <v>759</v>
      </c>
      <c r="C8" s="17">
        <f>-גיליון1!B17</f>
        <v>46019.65</v>
      </c>
      <c r="D8" s="18">
        <v>868770</v>
      </c>
      <c r="E8" s="18">
        <v>65450</v>
      </c>
      <c r="F8" s="18">
        <f t="shared" si="7"/>
        <v>934220</v>
      </c>
      <c r="G8" s="18">
        <v>869829</v>
      </c>
      <c r="H8" s="18">
        <v>65454</v>
      </c>
      <c r="I8" s="18">
        <f t="shared" si="8"/>
        <v>935283</v>
      </c>
      <c r="J8" s="18">
        <v>-290</v>
      </c>
      <c r="K8" s="19">
        <f t="shared" si="18"/>
        <v>934993</v>
      </c>
      <c r="L8" s="20">
        <v>0.17</v>
      </c>
      <c r="M8" s="21">
        <f t="shared" si="9"/>
        <v>158948.81</v>
      </c>
      <c r="N8" s="31"/>
      <c r="O8" s="23">
        <f t="shared" si="10"/>
        <v>0.17014066279891246</v>
      </c>
      <c r="P8" s="24">
        <f t="shared" si="11"/>
        <v>1144.6245059288538</v>
      </c>
      <c r="Q8" s="24">
        <f t="shared" si="0"/>
        <v>0</v>
      </c>
      <c r="R8" s="25">
        <f t="shared" si="12"/>
        <v>5.0306264396410692E-2</v>
      </c>
      <c r="S8" s="25">
        <f t="shared" si="1"/>
        <v>5.8486304863488298E-3</v>
      </c>
      <c r="T8" s="26">
        <f t="shared" si="19"/>
        <v>209.41872200263504</v>
      </c>
      <c r="U8" s="24">
        <f t="shared" si="2"/>
        <v>192363.66167628771</v>
      </c>
      <c r="V8" s="24">
        <f t="shared" si="13"/>
        <v>33414.851676287712</v>
      </c>
      <c r="W8" s="27">
        <f t="shared" si="14"/>
        <v>0.2057380768372466</v>
      </c>
      <c r="X8" s="24">
        <f t="shared" si="15"/>
        <v>156378.6</v>
      </c>
      <c r="Y8" s="24">
        <f t="shared" si="3"/>
        <v>7435.6490476190493</v>
      </c>
      <c r="Z8" s="24">
        <f t="shared" si="4"/>
        <v>34342.744181396709</v>
      </c>
      <c r="AA8" s="24">
        <f t="shared" si="5"/>
        <v>28393.367855483262</v>
      </c>
      <c r="AB8" s="24">
        <f t="shared" si="6"/>
        <v>70171.761084499012</v>
      </c>
      <c r="AC8" s="103">
        <f t="shared" si="16"/>
        <v>226550.36108449902</v>
      </c>
      <c r="AD8" s="24">
        <f t="shared" si="17"/>
        <v>67601.55108449902</v>
      </c>
      <c r="AE8" s="28">
        <v>163910.04204555124</v>
      </c>
      <c r="AF8" s="99">
        <v>190968.22860000274</v>
      </c>
      <c r="AL8" s="30" t="s">
        <v>36</v>
      </c>
    </row>
    <row r="9" spans="1:38" outlineLevel="2" x14ac:dyDescent="0.25">
      <c r="A9" s="16" t="s">
        <v>37</v>
      </c>
      <c r="B9" s="17">
        <v>703</v>
      </c>
      <c r="C9" s="17">
        <f>-גיליון1!B19</f>
        <v>24095.9</v>
      </c>
      <c r="D9" s="18">
        <v>645226</v>
      </c>
      <c r="E9" s="18">
        <v>276126</v>
      </c>
      <c r="F9" s="18">
        <f t="shared" si="7"/>
        <v>921352</v>
      </c>
      <c r="G9" s="18">
        <v>645223</v>
      </c>
      <c r="H9" s="18">
        <v>276276</v>
      </c>
      <c r="I9" s="18">
        <f t="shared" si="8"/>
        <v>921499</v>
      </c>
      <c r="J9" s="18">
        <v>-90080</v>
      </c>
      <c r="K9" s="19">
        <f t="shared" si="18"/>
        <v>831419</v>
      </c>
      <c r="L9" s="20">
        <v>0.17</v>
      </c>
      <c r="M9" s="21">
        <f t="shared" si="9"/>
        <v>141341.23000000001</v>
      </c>
      <c r="N9" s="31"/>
      <c r="O9" s="23">
        <f t="shared" si="10"/>
        <v>0.15340633113077304</v>
      </c>
      <c r="P9" s="24">
        <f t="shared" si="11"/>
        <v>917.81792318634427</v>
      </c>
      <c r="Q9" s="24">
        <f t="shared" si="0"/>
        <v>0</v>
      </c>
      <c r="R9" s="25">
        <f t="shared" si="12"/>
        <v>3.6000465545800907E-2</v>
      </c>
      <c r="S9" s="25">
        <f t="shared" si="1"/>
        <v>0</v>
      </c>
      <c r="T9" s="26">
        <f t="shared" si="19"/>
        <v>201.05438122332862</v>
      </c>
      <c r="U9" s="24">
        <f t="shared" si="2"/>
        <v>142967.11972561092</v>
      </c>
      <c r="V9" s="24">
        <f t="shared" si="13"/>
        <v>1625.8897256109049</v>
      </c>
      <c r="W9" s="27">
        <f t="shared" si="14"/>
        <v>0.17195555998312634</v>
      </c>
      <c r="X9" s="24">
        <f t="shared" si="15"/>
        <v>116140.68</v>
      </c>
      <c r="Y9" s="24">
        <f t="shared" si="3"/>
        <v>7435.6490476190493</v>
      </c>
      <c r="Z9" s="24">
        <f t="shared" si="4"/>
        <v>31808.892173283115</v>
      </c>
      <c r="AA9" s="24">
        <f t="shared" si="5"/>
        <v>0</v>
      </c>
      <c r="AB9" s="24">
        <f t="shared" si="6"/>
        <v>39244.54122090216</v>
      </c>
      <c r="AC9" s="103">
        <f t="shared" si="16"/>
        <v>155385.22122090217</v>
      </c>
      <c r="AD9" s="24">
        <f t="shared" si="17"/>
        <v>14043.991220902157</v>
      </c>
      <c r="AE9" s="28">
        <v>249386.22156320192</v>
      </c>
      <c r="AF9" s="99">
        <v>242736.12136977602</v>
      </c>
      <c r="AL9" s="30" t="s">
        <v>38</v>
      </c>
    </row>
    <row r="10" spans="1:38" ht="15.75" customHeight="1" outlineLevel="2" x14ac:dyDescent="0.25">
      <c r="A10" s="16" t="s">
        <v>39</v>
      </c>
      <c r="B10" s="17">
        <v>683</v>
      </c>
      <c r="C10" s="17">
        <f>-גיליון1!B21</f>
        <v>18413.400000000001</v>
      </c>
      <c r="D10" s="18">
        <v>671370</v>
      </c>
      <c r="E10" s="18">
        <v>394537</v>
      </c>
      <c r="F10" s="18">
        <f t="shared" si="7"/>
        <v>1065907</v>
      </c>
      <c r="G10" s="18">
        <v>671376</v>
      </c>
      <c r="H10" s="18">
        <v>394538</v>
      </c>
      <c r="I10" s="18">
        <f t="shared" si="8"/>
        <v>1065914</v>
      </c>
      <c r="J10" s="18">
        <v>-2682</v>
      </c>
      <c r="K10" s="19">
        <f t="shared" si="18"/>
        <v>1063232</v>
      </c>
      <c r="L10" s="20">
        <v>0.17</v>
      </c>
      <c r="M10" s="21">
        <f t="shared" si="9"/>
        <v>180749.44</v>
      </c>
      <c r="N10" s="31"/>
      <c r="O10" s="23">
        <f t="shared" si="10"/>
        <v>0.16957336803304604</v>
      </c>
      <c r="P10" s="24">
        <f t="shared" si="11"/>
        <v>982.97218155197652</v>
      </c>
      <c r="Q10" s="24">
        <f t="shared" si="0"/>
        <v>0</v>
      </c>
      <c r="R10" s="25">
        <f t="shared" si="12"/>
        <v>2.6694466697806878E-2</v>
      </c>
      <c r="S10" s="25">
        <f t="shared" si="1"/>
        <v>0</v>
      </c>
      <c r="T10" s="26">
        <f t="shared" si="19"/>
        <v>264.64046852122988</v>
      </c>
      <c r="U10" s="24">
        <f t="shared" si="2"/>
        <v>139490.77963723076</v>
      </c>
      <c r="V10" s="24">
        <f t="shared" si="13"/>
        <v>-41258.660362769238</v>
      </c>
      <c r="W10" s="27">
        <f t="shared" si="14"/>
        <v>0.13119505398373146</v>
      </c>
      <c r="X10" s="24">
        <f t="shared" si="15"/>
        <v>120846.59999999999</v>
      </c>
      <c r="Y10" s="24">
        <f t="shared" si="3"/>
        <v>7435.6490476190493</v>
      </c>
      <c r="Z10" s="24">
        <f t="shared" si="4"/>
        <v>30903.945027528258</v>
      </c>
      <c r="AA10" s="24">
        <f t="shared" si="5"/>
        <v>0</v>
      </c>
      <c r="AB10" s="24">
        <f t="shared" si="6"/>
        <v>38339.594075147303</v>
      </c>
      <c r="AC10" s="103">
        <f t="shared" si="16"/>
        <v>159186.1940751473</v>
      </c>
      <c r="AD10" s="24">
        <f t="shared" si="17"/>
        <v>-21563.245924852701</v>
      </c>
      <c r="AE10" s="28">
        <v>209094.35911059816</v>
      </c>
      <c r="AF10" s="99">
        <v>211133.58818135149</v>
      </c>
    </row>
    <row r="11" spans="1:38" outlineLevel="2" x14ac:dyDescent="0.25">
      <c r="A11" s="16" t="s">
        <v>40</v>
      </c>
      <c r="B11" s="17">
        <v>773</v>
      </c>
      <c r="C11" s="17">
        <f>-גיליון1!B23-גיליון1!B25</f>
        <v>23620.080000000002</v>
      </c>
      <c r="D11" s="18">
        <v>884656</v>
      </c>
      <c r="E11" s="18">
        <v>318311</v>
      </c>
      <c r="F11" s="18">
        <f t="shared" si="7"/>
        <v>1202967</v>
      </c>
      <c r="G11" s="18">
        <v>880772</v>
      </c>
      <c r="H11" s="18">
        <v>318311</v>
      </c>
      <c r="I11" s="18">
        <f t="shared" si="8"/>
        <v>1199083</v>
      </c>
      <c r="J11" s="18">
        <v>-1036</v>
      </c>
      <c r="K11" s="19">
        <f t="shared" si="18"/>
        <v>1198047</v>
      </c>
      <c r="L11" s="20">
        <v>0.17</v>
      </c>
      <c r="M11" s="21">
        <f t="shared" si="9"/>
        <v>203667.99000000002</v>
      </c>
      <c r="N11" s="31"/>
      <c r="O11" s="23">
        <f t="shared" si="10"/>
        <v>0.16930471908206959</v>
      </c>
      <c r="P11" s="24">
        <f t="shared" si="11"/>
        <v>1144.4450194049159</v>
      </c>
      <c r="Q11" s="24">
        <f t="shared" si="0"/>
        <v>0</v>
      </c>
      <c r="R11" s="25">
        <f t="shared" si="12"/>
        <v>2.600539694935047E-2</v>
      </c>
      <c r="S11" s="25">
        <f t="shared" si="1"/>
        <v>0</v>
      </c>
      <c r="T11" s="26">
        <f t="shared" si="19"/>
        <v>263.47734799482538</v>
      </c>
      <c r="U11" s="24">
        <f t="shared" si="2"/>
        <v>155134.31003494156</v>
      </c>
      <c r="V11" s="24">
        <f t="shared" si="13"/>
        <v>-48533.679965058458</v>
      </c>
      <c r="W11" s="27">
        <f t="shared" si="14"/>
        <v>0.12948933558945647</v>
      </c>
      <c r="X11" s="24">
        <f t="shared" si="15"/>
        <v>159238.07999999999</v>
      </c>
      <c r="Y11" s="24">
        <f t="shared" si="3"/>
        <v>7435.6490476190493</v>
      </c>
      <c r="Z11" s="24">
        <f t="shared" si="4"/>
        <v>34976.207183425104</v>
      </c>
      <c r="AA11" s="24">
        <f t="shared" si="5"/>
        <v>0</v>
      </c>
      <c r="AB11" s="24">
        <f t="shared" si="6"/>
        <v>42411.856231044156</v>
      </c>
      <c r="AC11" s="103">
        <f t="shared" si="16"/>
        <v>201649.93623104415</v>
      </c>
      <c r="AD11" s="24">
        <f t="shared" si="17"/>
        <v>-2018.0537689558696</v>
      </c>
      <c r="AE11" s="28">
        <v>161586.06967935443</v>
      </c>
      <c r="AF11" s="99">
        <v>189542.21401206884</v>
      </c>
    </row>
    <row r="12" spans="1:38" outlineLevel="2" x14ac:dyDescent="0.25">
      <c r="A12" s="16" t="s">
        <v>42</v>
      </c>
      <c r="B12" s="17">
        <v>651</v>
      </c>
      <c r="C12" s="17">
        <f>-גיליון1!B29</f>
        <v>7738.76</v>
      </c>
      <c r="D12" s="18">
        <v>540772</v>
      </c>
      <c r="E12" s="18">
        <v>134268</v>
      </c>
      <c r="F12" s="18">
        <f t="shared" si="7"/>
        <v>675040</v>
      </c>
      <c r="G12" s="18">
        <v>537626</v>
      </c>
      <c r="H12" s="18">
        <v>134558</v>
      </c>
      <c r="I12" s="18">
        <f t="shared" si="8"/>
        <v>672184</v>
      </c>
      <c r="J12" s="18">
        <v>8811</v>
      </c>
      <c r="K12" s="19">
        <f t="shared" si="18"/>
        <v>680995</v>
      </c>
      <c r="L12" s="20">
        <v>0.17</v>
      </c>
      <c r="M12" s="21">
        <f t="shared" si="9"/>
        <v>115769.15000000001</v>
      </c>
      <c r="N12" s="31"/>
      <c r="O12" s="23">
        <f t="shared" si="10"/>
        <v>0.17149968890732403</v>
      </c>
      <c r="P12" s="24">
        <f t="shared" si="11"/>
        <v>830.678955453149</v>
      </c>
      <c r="Q12" s="24">
        <f t="shared" si="0"/>
        <v>0</v>
      </c>
      <c r="R12" s="25">
        <f t="shared" si="12"/>
        <v>1.410867491459967E-2</v>
      </c>
      <c r="S12" s="25">
        <f t="shared" si="1"/>
        <v>0</v>
      </c>
      <c r="T12" s="26">
        <f t="shared" si="19"/>
        <v>177.83279569892474</v>
      </c>
      <c r="U12" s="24">
        <f t="shared" si="2"/>
        <v>133928.63549582247</v>
      </c>
      <c r="V12" s="24">
        <f t="shared" si="13"/>
        <v>18159.485495822461</v>
      </c>
      <c r="W12" s="27">
        <f t="shared" si="14"/>
        <v>0.19666610694031891</v>
      </c>
      <c r="X12" s="24">
        <f t="shared" si="15"/>
        <v>97338.959999999992</v>
      </c>
      <c r="Y12" s="24">
        <f t="shared" si="3"/>
        <v>7435.6490476190493</v>
      </c>
      <c r="Z12" s="24">
        <f t="shared" si="4"/>
        <v>29456.029594320495</v>
      </c>
      <c r="AA12" s="24">
        <f t="shared" si="5"/>
        <v>0</v>
      </c>
      <c r="AB12" s="24">
        <f t="shared" si="6"/>
        <v>36891.67864193955</v>
      </c>
      <c r="AC12" s="103">
        <f t="shared" si="16"/>
        <v>134230.63864193956</v>
      </c>
      <c r="AD12" s="24">
        <f t="shared" si="17"/>
        <v>18461.488641939548</v>
      </c>
      <c r="AE12" s="28">
        <v>139404.34857566236</v>
      </c>
      <c r="AF12" s="99">
        <v>126233.63287574091</v>
      </c>
    </row>
    <row r="13" spans="1:38" outlineLevel="2" x14ac:dyDescent="0.25">
      <c r="A13" s="16" t="s">
        <v>43</v>
      </c>
      <c r="B13" s="24">
        <v>845</v>
      </c>
      <c r="C13" s="24">
        <f>-גיליון1!B31</f>
        <v>44238.950000000004</v>
      </c>
      <c r="D13" s="18">
        <v>794447</v>
      </c>
      <c r="E13" s="18">
        <v>321335</v>
      </c>
      <c r="F13" s="18">
        <f t="shared" si="7"/>
        <v>1115782</v>
      </c>
      <c r="G13" s="18">
        <v>794389</v>
      </c>
      <c r="H13" s="18">
        <v>321385</v>
      </c>
      <c r="I13" s="18">
        <f t="shared" si="8"/>
        <v>1115774</v>
      </c>
      <c r="J13" s="18">
        <v>-8048</v>
      </c>
      <c r="K13" s="19">
        <f t="shared" si="18"/>
        <v>1107726</v>
      </c>
      <c r="L13" s="20">
        <v>0.17</v>
      </c>
      <c r="M13" s="21">
        <f t="shared" si="9"/>
        <v>188313.42</v>
      </c>
      <c r="N13" s="31"/>
      <c r="O13" s="23">
        <f t="shared" si="10"/>
        <v>0.16877259177868079</v>
      </c>
      <c r="P13" s="24">
        <f t="shared" si="11"/>
        <v>940.17396449704142</v>
      </c>
      <c r="Q13" s="24">
        <f t="shared" si="0"/>
        <v>0</v>
      </c>
      <c r="R13" s="25">
        <f t="shared" si="12"/>
        <v>5.2747932643917556E-2</v>
      </c>
      <c r="S13" s="25">
        <f t="shared" si="1"/>
        <v>8.290298733855693E-3</v>
      </c>
      <c r="T13" s="26">
        <f t="shared" si="19"/>
        <v>222.85611834319528</v>
      </c>
      <c r="U13" s="24">
        <f t="shared" si="2"/>
        <v>223870.22337988479</v>
      </c>
      <c r="V13" s="24">
        <f t="shared" si="13"/>
        <v>35556.803379884775</v>
      </c>
      <c r="W13" s="27">
        <f t="shared" si="14"/>
        <v>0.20209891559815765</v>
      </c>
      <c r="X13" s="24">
        <f t="shared" si="15"/>
        <v>143000.46</v>
      </c>
      <c r="Y13" s="24">
        <f t="shared" si="3"/>
        <v>7435.6490476190493</v>
      </c>
      <c r="Z13" s="24">
        <f t="shared" si="4"/>
        <v>38234.016908142577</v>
      </c>
      <c r="AA13" s="24">
        <f t="shared" si="5"/>
        <v>40246.943644607018</v>
      </c>
      <c r="AB13" s="24">
        <f t="shared" si="6"/>
        <v>85916.609600368625</v>
      </c>
      <c r="AC13" s="103">
        <f t="shared" si="16"/>
        <v>228917.06960036862</v>
      </c>
      <c r="AD13" s="24">
        <f t="shared" si="17"/>
        <v>40603.649600368604</v>
      </c>
      <c r="AE13" s="28">
        <v>399475.87226939143</v>
      </c>
      <c r="AF13" s="99">
        <v>393260.81451115455</v>
      </c>
    </row>
    <row r="14" spans="1:38" outlineLevel="2" x14ac:dyDescent="0.25">
      <c r="A14" s="16" t="s">
        <v>44</v>
      </c>
      <c r="B14" s="17">
        <v>349</v>
      </c>
      <c r="C14" s="17">
        <f>-גיליון1!B37</f>
        <v>24221.350000000002</v>
      </c>
      <c r="D14" s="18">
        <v>470636</v>
      </c>
      <c r="E14" s="18">
        <v>44293</v>
      </c>
      <c r="F14" s="18">
        <f t="shared" si="7"/>
        <v>514929</v>
      </c>
      <c r="G14" s="18">
        <v>462066</v>
      </c>
      <c r="H14" s="18">
        <v>44466</v>
      </c>
      <c r="I14" s="18">
        <f t="shared" si="8"/>
        <v>506532</v>
      </c>
      <c r="J14" s="18">
        <v>-2805</v>
      </c>
      <c r="K14" s="19">
        <f t="shared" si="18"/>
        <v>503727</v>
      </c>
      <c r="L14" s="20">
        <v>0.17</v>
      </c>
      <c r="M14" s="21">
        <f t="shared" si="9"/>
        <v>85633.590000000011</v>
      </c>
      <c r="N14" s="24"/>
      <c r="O14" s="23">
        <f t="shared" si="10"/>
        <v>0.16630174257033495</v>
      </c>
      <c r="P14" s="24">
        <f t="shared" si="11"/>
        <v>1348.5272206303725</v>
      </c>
      <c r="Q14" s="24">
        <f t="shared" si="0"/>
        <v>0</v>
      </c>
      <c r="R14" s="25">
        <f t="shared" si="12"/>
        <v>4.894612558548439E-2</v>
      </c>
      <c r="S14" s="25">
        <f t="shared" si="1"/>
        <v>4.4884916754225276E-3</v>
      </c>
      <c r="T14" s="26">
        <f t="shared" si="19"/>
        <v>245.36845272206307</v>
      </c>
      <c r="U14" s="24">
        <f t="shared" si="2"/>
        <v>111874.83827208048</v>
      </c>
      <c r="V14" s="24">
        <f t="shared" si="13"/>
        <v>26241.248272080469</v>
      </c>
      <c r="W14" s="27">
        <f t="shared" si="14"/>
        <v>0.22209418647815282</v>
      </c>
      <c r="X14" s="24">
        <f t="shared" si="15"/>
        <v>84714.48</v>
      </c>
      <c r="Y14" s="24">
        <f t="shared" si="3"/>
        <v>7435.6490476190493</v>
      </c>
      <c r="Z14" s="24">
        <f t="shared" si="4"/>
        <v>15791.327693422199</v>
      </c>
      <c r="AA14" s="24">
        <f t="shared" si="5"/>
        <v>21790.296985595051</v>
      </c>
      <c r="AB14" s="24">
        <f t="shared" si="6"/>
        <v>45017.273726636304</v>
      </c>
      <c r="AC14" s="103">
        <f t="shared" si="16"/>
        <v>129731.75372663629</v>
      </c>
      <c r="AD14" s="24">
        <f t="shared" si="17"/>
        <v>44098.163726636281</v>
      </c>
      <c r="AE14" s="28">
        <v>169726.37245515193</v>
      </c>
      <c r="AF14" s="99">
        <v>184276.91046023494</v>
      </c>
      <c r="AG14" s="29"/>
      <c r="AH14" s="29"/>
    </row>
    <row r="15" spans="1:38" outlineLevel="2" x14ac:dyDescent="0.25">
      <c r="A15" s="16" t="s">
        <v>45</v>
      </c>
      <c r="B15" s="17">
        <v>388</v>
      </c>
      <c r="C15" s="17">
        <f>-גיליון1!B39</f>
        <v>17720.099999999999</v>
      </c>
      <c r="D15" s="18">
        <v>367690</v>
      </c>
      <c r="E15" s="18">
        <v>74970</v>
      </c>
      <c r="F15" s="18">
        <f t="shared" si="7"/>
        <v>442660</v>
      </c>
      <c r="G15" s="18">
        <v>368405</v>
      </c>
      <c r="H15" s="18">
        <v>75070</v>
      </c>
      <c r="I15" s="18">
        <f t="shared" si="8"/>
        <v>443475</v>
      </c>
      <c r="J15" s="18">
        <v>0</v>
      </c>
      <c r="K15" s="19">
        <f t="shared" si="18"/>
        <v>443475</v>
      </c>
      <c r="L15" s="20">
        <v>0.17</v>
      </c>
      <c r="M15" s="21">
        <f t="shared" si="9"/>
        <v>75390.75</v>
      </c>
      <c r="N15" s="31"/>
      <c r="O15" s="23">
        <f t="shared" si="10"/>
        <v>0.17031299417159898</v>
      </c>
      <c r="P15" s="24">
        <f t="shared" si="11"/>
        <v>947.65463917525778</v>
      </c>
      <c r="Q15" s="24">
        <f t="shared" si="0"/>
        <v>0</v>
      </c>
      <c r="R15" s="25">
        <f t="shared" si="12"/>
        <v>4.5977259028759238E-2</v>
      </c>
      <c r="S15" s="25">
        <f t="shared" si="1"/>
        <v>1.519625118697375E-3</v>
      </c>
      <c r="T15" s="26">
        <f t="shared" si="19"/>
        <v>194.30605670103094</v>
      </c>
      <c r="U15" s="24">
        <f t="shared" si="2"/>
        <v>98520.179559061507</v>
      </c>
      <c r="V15" s="24">
        <f t="shared" si="13"/>
        <v>23129.429559061507</v>
      </c>
      <c r="W15" s="27">
        <f t="shared" si="14"/>
        <v>0.22215497955704719</v>
      </c>
      <c r="X15" s="24">
        <f t="shared" si="15"/>
        <v>66184.2</v>
      </c>
      <c r="Y15" s="24">
        <f t="shared" si="3"/>
        <v>7435.6490476190493</v>
      </c>
      <c r="Z15" s="24">
        <f t="shared" si="4"/>
        <v>17555.974627644166</v>
      </c>
      <c r="AA15" s="24">
        <f t="shared" si="5"/>
        <v>7377.3296326919908</v>
      </c>
      <c r="AB15" s="24">
        <f t="shared" si="6"/>
        <v>32368.953307955209</v>
      </c>
      <c r="AC15" s="103">
        <f t="shared" si="16"/>
        <v>98553.153307955203</v>
      </c>
      <c r="AD15" s="24">
        <f t="shared" si="17"/>
        <v>23162.403307955203</v>
      </c>
      <c r="AE15" s="28">
        <v>91586.376032457323</v>
      </c>
      <c r="AF15" s="99">
        <v>86358.027311361846</v>
      </c>
    </row>
    <row r="16" spans="1:38" outlineLevel="2" x14ac:dyDescent="0.25">
      <c r="A16" s="16" t="s">
        <v>46</v>
      </c>
      <c r="B16" s="24">
        <v>609</v>
      </c>
      <c r="C16" s="24">
        <f>-גיליון1!B43</f>
        <v>11647.8</v>
      </c>
      <c r="D16" s="18">
        <v>505605</v>
      </c>
      <c r="E16" s="18">
        <v>176350</v>
      </c>
      <c r="F16" s="18">
        <f t="shared" si="7"/>
        <v>681955</v>
      </c>
      <c r="G16" s="18">
        <v>505646</v>
      </c>
      <c r="H16" s="18">
        <v>176350</v>
      </c>
      <c r="I16" s="18">
        <f t="shared" si="8"/>
        <v>681996</v>
      </c>
      <c r="J16" s="18">
        <v>-1755</v>
      </c>
      <c r="K16" s="19">
        <f t="shared" si="18"/>
        <v>680241</v>
      </c>
      <c r="L16" s="20">
        <v>0.17</v>
      </c>
      <c r="M16" s="21">
        <f t="shared" si="9"/>
        <v>115640.97</v>
      </c>
      <c r="N16" s="31"/>
      <c r="O16" s="23">
        <f t="shared" si="10"/>
        <v>0.16957272840583323</v>
      </c>
      <c r="P16" s="24">
        <f t="shared" si="11"/>
        <v>830.22167487684726</v>
      </c>
      <c r="Q16" s="24">
        <f t="shared" si="0"/>
        <v>0</v>
      </c>
      <c r="R16" s="25">
        <f t="shared" si="12"/>
        <v>2.2518582789692002E-2</v>
      </c>
      <c r="S16" s="25">
        <f t="shared" si="1"/>
        <v>0</v>
      </c>
      <c r="T16" s="26">
        <f t="shared" si="19"/>
        <v>189.88665024630541</v>
      </c>
      <c r="U16" s="24">
        <f t="shared" si="2"/>
        <v>126628.3213102241</v>
      </c>
      <c r="V16" s="24">
        <f t="shared" si="13"/>
        <v>10987.351310224098</v>
      </c>
      <c r="W16" s="27">
        <f t="shared" si="14"/>
        <v>0.18615214506362318</v>
      </c>
      <c r="X16" s="24">
        <f t="shared" si="15"/>
        <v>91008.9</v>
      </c>
      <c r="Y16" s="24">
        <f t="shared" si="3"/>
        <v>7435.6490476190493</v>
      </c>
      <c r="Z16" s="24">
        <f t="shared" si="4"/>
        <v>27555.640588235299</v>
      </c>
      <c r="AA16" s="24">
        <f t="shared" si="5"/>
        <v>0</v>
      </c>
      <c r="AB16" s="24">
        <f t="shared" si="6"/>
        <v>34991.289635854351</v>
      </c>
      <c r="AC16" s="103">
        <f t="shared" si="16"/>
        <v>126000.18963585435</v>
      </c>
      <c r="AD16" s="24">
        <f t="shared" si="17"/>
        <v>10359.219635854344</v>
      </c>
      <c r="AE16" s="28">
        <v>131768.01835963721</v>
      </c>
      <c r="AF16" s="99">
        <v>118586.15559930014</v>
      </c>
      <c r="AG16" s="30" t="s">
        <v>47</v>
      </c>
      <c r="AH16" s="30" t="s">
        <v>48</v>
      </c>
    </row>
    <row r="17" spans="1:33" outlineLevel="2" x14ac:dyDescent="0.25">
      <c r="A17" s="16" t="s">
        <v>49</v>
      </c>
      <c r="B17" s="17">
        <v>659</v>
      </c>
      <c r="C17" s="17">
        <f>-גיליון1!B47</f>
        <v>6109.4</v>
      </c>
      <c r="D17" s="18">
        <v>645761</v>
      </c>
      <c r="E17" s="18">
        <v>351920</v>
      </c>
      <c r="F17" s="18">
        <f t="shared" si="7"/>
        <v>997681</v>
      </c>
      <c r="G17" s="18">
        <v>645761</v>
      </c>
      <c r="H17" s="18">
        <v>351920</v>
      </c>
      <c r="I17" s="18">
        <f t="shared" si="8"/>
        <v>997681</v>
      </c>
      <c r="J17" s="18">
        <v>0</v>
      </c>
      <c r="K17" s="19">
        <f t="shared" si="18"/>
        <v>997681</v>
      </c>
      <c r="L17" s="20">
        <v>0.17</v>
      </c>
      <c r="M17" s="21">
        <f t="shared" si="9"/>
        <v>169605.77000000002</v>
      </c>
      <c r="N17" s="31"/>
      <c r="O17" s="23">
        <f t="shared" si="10"/>
        <v>0.17</v>
      </c>
      <c r="P17" s="24">
        <f t="shared" si="11"/>
        <v>979.91047040971171</v>
      </c>
      <c r="Q17" s="24">
        <f t="shared" si="0"/>
        <v>0</v>
      </c>
      <c r="R17" s="25">
        <f t="shared" si="12"/>
        <v>9.3721083209177772E-3</v>
      </c>
      <c r="S17" s="25">
        <f t="shared" si="1"/>
        <v>0</v>
      </c>
      <c r="T17" s="26">
        <f t="shared" si="19"/>
        <v>257.36839150227621</v>
      </c>
      <c r="U17" s="24">
        <f t="shared" si="2"/>
        <v>135319.17153117454</v>
      </c>
      <c r="V17" s="24">
        <f t="shared" si="13"/>
        <v>-34286.598468825483</v>
      </c>
      <c r="W17" s="27">
        <f t="shared" si="14"/>
        <v>0.13563370609561026</v>
      </c>
      <c r="X17" s="24">
        <f t="shared" si="15"/>
        <v>116236.98</v>
      </c>
      <c r="Y17" s="24">
        <f t="shared" si="3"/>
        <v>7435.6490476190493</v>
      </c>
      <c r="Z17" s="24">
        <f t="shared" si="4"/>
        <v>29818.008452622435</v>
      </c>
      <c r="AA17" s="24">
        <f t="shared" si="5"/>
        <v>0</v>
      </c>
      <c r="AB17" s="24">
        <f t="shared" si="6"/>
        <v>37253.657500241483</v>
      </c>
      <c r="AC17" s="103">
        <f t="shared" si="16"/>
        <v>153490.63750024149</v>
      </c>
      <c r="AD17" s="24">
        <f t="shared" si="17"/>
        <v>-16115.132499758533</v>
      </c>
      <c r="AE17" s="28">
        <v>199077.63780964416</v>
      </c>
      <c r="AF17" s="99">
        <v>200389.61115363747</v>
      </c>
    </row>
    <row r="18" spans="1:33" outlineLevel="2" x14ac:dyDescent="0.25">
      <c r="A18" s="16" t="s">
        <v>50</v>
      </c>
      <c r="B18" s="17">
        <v>362</v>
      </c>
      <c r="C18" s="17">
        <f>-גיליון1!B49</f>
        <v>1263.7</v>
      </c>
      <c r="D18" s="18">
        <v>424141</v>
      </c>
      <c r="E18" s="18">
        <v>136567</v>
      </c>
      <c r="F18" s="18">
        <f t="shared" si="7"/>
        <v>560708</v>
      </c>
      <c r="G18" s="18">
        <v>425004</v>
      </c>
      <c r="H18" s="18">
        <v>136954</v>
      </c>
      <c r="I18" s="18">
        <f t="shared" si="8"/>
        <v>561958</v>
      </c>
      <c r="J18" s="18">
        <v>661</v>
      </c>
      <c r="K18" s="19">
        <f t="shared" si="18"/>
        <v>562619</v>
      </c>
      <c r="L18" s="20">
        <v>0.17</v>
      </c>
      <c r="M18" s="21">
        <f t="shared" si="9"/>
        <v>95645.23000000001</v>
      </c>
      <c r="N18" s="31"/>
      <c r="O18" s="23">
        <f t="shared" si="10"/>
        <v>0.17057939248236159</v>
      </c>
      <c r="P18" s="24">
        <f t="shared" si="11"/>
        <v>1171.6602209944751</v>
      </c>
      <c r="Q18" s="24">
        <f t="shared" si="0"/>
        <v>0</v>
      </c>
      <c r="R18" s="25">
        <f t="shared" si="12"/>
        <v>2.9705830706618897E-3</v>
      </c>
      <c r="S18" s="25">
        <f t="shared" si="1"/>
        <v>0</v>
      </c>
      <c r="T18" s="26">
        <f t="shared" si="19"/>
        <v>264.21334254143648</v>
      </c>
      <c r="U18" s="24">
        <f t="shared" si="2"/>
        <v>83695.521218728856</v>
      </c>
      <c r="V18" s="24">
        <f t="shared" si="13"/>
        <v>-11949.708781271154</v>
      </c>
      <c r="W18" s="27">
        <f t="shared" si="14"/>
        <v>0.14876056659787326</v>
      </c>
      <c r="X18" s="24">
        <f t="shared" si="15"/>
        <v>76345.37999999999</v>
      </c>
      <c r="Y18" s="24">
        <f t="shared" si="3"/>
        <v>7435.6490476190493</v>
      </c>
      <c r="Z18" s="24">
        <f t="shared" si="4"/>
        <v>16379.543338162854</v>
      </c>
      <c r="AA18" s="24">
        <f t="shared" si="5"/>
        <v>0</v>
      </c>
      <c r="AB18" s="24">
        <f t="shared" si="6"/>
        <v>23815.192385781906</v>
      </c>
      <c r="AC18" s="103">
        <f t="shared" si="16"/>
        <v>100160.5723857819</v>
      </c>
      <c r="AD18" s="24">
        <f t="shared" si="17"/>
        <v>4515.3423857818852</v>
      </c>
      <c r="AE18" s="28">
        <v>86859.123993965579</v>
      </c>
      <c r="AF18" s="99">
        <v>94921.452806898509</v>
      </c>
    </row>
    <row r="19" spans="1:33" outlineLevel="2" x14ac:dyDescent="0.25">
      <c r="A19" s="16" t="s">
        <v>51</v>
      </c>
      <c r="B19" s="24">
        <v>108</v>
      </c>
      <c r="C19" s="24"/>
      <c r="D19" s="18">
        <v>77351</v>
      </c>
      <c r="E19" s="18">
        <v>74627</v>
      </c>
      <c r="F19" s="18">
        <f t="shared" si="7"/>
        <v>151978</v>
      </c>
      <c r="G19" s="18">
        <v>77485</v>
      </c>
      <c r="H19" s="18">
        <v>74802</v>
      </c>
      <c r="I19" s="18">
        <f t="shared" si="8"/>
        <v>152287</v>
      </c>
      <c r="J19" s="18">
        <v>0</v>
      </c>
      <c r="K19" s="19">
        <f t="shared" si="18"/>
        <v>152287</v>
      </c>
      <c r="L19" s="20">
        <v>0.17</v>
      </c>
      <c r="M19" s="21">
        <f t="shared" si="9"/>
        <v>25888.79</v>
      </c>
      <c r="N19" s="31"/>
      <c r="O19" s="23">
        <f t="shared" si="10"/>
        <v>0.1703456421324139</v>
      </c>
      <c r="P19" s="24">
        <f t="shared" si="11"/>
        <v>716.21296296296293</v>
      </c>
      <c r="Q19" s="24">
        <f t="shared" si="0"/>
        <v>0</v>
      </c>
      <c r="R19" s="25">
        <f t="shared" si="12"/>
        <v>0</v>
      </c>
      <c r="S19" s="25">
        <f t="shared" si="1"/>
        <v>0</v>
      </c>
      <c r="T19" s="26">
        <f t="shared" si="19"/>
        <v>239.71101851851853</v>
      </c>
      <c r="U19" s="24">
        <f t="shared" si="2"/>
        <v>39546.002096300588</v>
      </c>
      <c r="V19" s="24">
        <f t="shared" si="13"/>
        <v>13657.212096300587</v>
      </c>
      <c r="W19" s="27">
        <f t="shared" si="14"/>
        <v>0.25968074816826509</v>
      </c>
      <c r="X19" s="24">
        <f t="shared" si="15"/>
        <v>13923.18</v>
      </c>
      <c r="Y19" s="24">
        <f t="shared" si="3"/>
        <v>7435.6490476190493</v>
      </c>
      <c r="Z19" s="24">
        <f t="shared" si="4"/>
        <v>4886.7145870762106</v>
      </c>
      <c r="AA19" s="24">
        <f t="shared" si="5"/>
        <v>0</v>
      </c>
      <c r="AB19" s="24">
        <f t="shared" si="6"/>
        <v>12322.363634695259</v>
      </c>
      <c r="AC19" s="103">
        <f t="shared" si="16"/>
        <v>26245.543634695259</v>
      </c>
      <c r="AD19" s="24">
        <f t="shared" si="17"/>
        <v>356.75363469525837</v>
      </c>
      <c r="AE19" s="28">
        <v>40677.507925623082</v>
      </c>
      <c r="AF19" s="99">
        <v>25873.148801756761</v>
      </c>
    </row>
    <row r="20" spans="1:33" outlineLevel="2" x14ac:dyDescent="0.25">
      <c r="A20" s="16" t="s">
        <v>52</v>
      </c>
      <c r="B20" s="24">
        <v>361</v>
      </c>
      <c r="C20" s="24">
        <f>-גיליון1!B9</f>
        <v>12285.9</v>
      </c>
      <c r="D20" s="18">
        <v>617208</v>
      </c>
      <c r="E20" s="18">
        <v>36909</v>
      </c>
      <c r="F20" s="18">
        <f t="shared" si="7"/>
        <v>654117</v>
      </c>
      <c r="G20" s="18">
        <v>572817</v>
      </c>
      <c r="H20" s="18">
        <v>36909</v>
      </c>
      <c r="I20" s="18">
        <f t="shared" si="8"/>
        <v>609726</v>
      </c>
      <c r="J20" s="18">
        <v>38070</v>
      </c>
      <c r="K20" s="19">
        <f t="shared" si="18"/>
        <v>647796</v>
      </c>
      <c r="L20" s="20">
        <v>0.17</v>
      </c>
      <c r="M20" s="21">
        <f t="shared" si="9"/>
        <v>110125.32</v>
      </c>
      <c r="N20" s="24"/>
      <c r="O20" s="23">
        <f t="shared" si="10"/>
        <v>0.16835722049725049</v>
      </c>
      <c r="P20" s="24">
        <f t="shared" si="11"/>
        <v>1709.7174515235456</v>
      </c>
      <c r="Q20" s="24">
        <f t="shared" si="0"/>
        <v>582.42565204513357</v>
      </c>
      <c r="R20" s="25">
        <f t="shared" si="12"/>
        <v>1.9517107314304394E-2</v>
      </c>
      <c r="S20" s="25">
        <f t="shared" si="1"/>
        <v>0</v>
      </c>
      <c r="T20" s="26">
        <f t="shared" si="19"/>
        <v>305.0562880886427</v>
      </c>
      <c r="U20" s="24">
        <f t="shared" si="2"/>
        <v>210157.27254450502</v>
      </c>
      <c r="V20" s="24">
        <f t="shared" si="13"/>
        <v>100031.95254450501</v>
      </c>
      <c r="W20" s="27">
        <f t="shared" si="14"/>
        <v>0.32441891049729393</v>
      </c>
      <c r="X20" s="24">
        <f t="shared" si="15"/>
        <v>111097.44</v>
      </c>
      <c r="Y20" s="24">
        <f t="shared" si="3"/>
        <v>7435.6490476190493</v>
      </c>
      <c r="Z20" s="24">
        <f t="shared" si="4"/>
        <v>16334.295980875113</v>
      </c>
      <c r="AA20" s="24">
        <f t="shared" si="5"/>
        <v>0</v>
      </c>
      <c r="AB20" s="24">
        <f t="shared" si="6"/>
        <v>23769.945028494163</v>
      </c>
      <c r="AC20" s="103">
        <f t="shared" si="16"/>
        <v>134867.38502849417</v>
      </c>
      <c r="AD20" s="24">
        <f t="shared" si="17"/>
        <v>24742.065028494166</v>
      </c>
      <c r="AE20" s="28">
        <v>221012.56984325708</v>
      </c>
      <c r="AF20" s="99">
        <v>127703.10263364992</v>
      </c>
    </row>
    <row r="21" spans="1:33" outlineLevel="2" x14ac:dyDescent="0.25">
      <c r="A21" s="16" t="s">
        <v>53</v>
      </c>
      <c r="B21" s="24">
        <v>980</v>
      </c>
      <c r="C21" s="24">
        <f>-גיליון1!B45</f>
        <v>76797.179999999993</v>
      </c>
      <c r="D21" s="18">
        <v>1654009</v>
      </c>
      <c r="E21" s="18"/>
      <c r="F21" s="18">
        <f t="shared" si="7"/>
        <v>1654009</v>
      </c>
      <c r="G21" s="18">
        <v>1572418</v>
      </c>
      <c r="H21" s="18"/>
      <c r="I21" s="18">
        <f t="shared" si="8"/>
        <v>1572418</v>
      </c>
      <c r="J21" s="18">
        <v>61113</v>
      </c>
      <c r="K21" s="19">
        <f t="shared" si="18"/>
        <v>1633531</v>
      </c>
      <c r="L21" s="33">
        <v>0.3</v>
      </c>
      <c r="M21" s="21">
        <f t="shared" si="9"/>
        <v>490059.3</v>
      </c>
      <c r="N21" s="24">
        <v>238000</v>
      </c>
      <c r="O21" s="23">
        <f t="shared" si="10"/>
        <v>0.44017856009247835</v>
      </c>
      <c r="P21" s="24">
        <f t="shared" si="11"/>
        <v>1687.7642857142857</v>
      </c>
      <c r="Q21" s="24">
        <f t="shared" si="0"/>
        <v>560.4724862358737</v>
      </c>
      <c r="R21" s="25">
        <f t="shared" si="12"/>
        <v>4.4370756753364493E-2</v>
      </c>
      <c r="S21" s="25">
        <f t="shared" si="1"/>
        <v>0</v>
      </c>
      <c r="T21" s="26">
        <f t="shared" si="19"/>
        <v>742.91765306122454</v>
      </c>
      <c r="U21" s="24">
        <f t="shared" si="2"/>
        <v>312976.76822185342</v>
      </c>
      <c r="V21" s="24">
        <f t="shared" si="13"/>
        <v>-415082.53177814657</v>
      </c>
      <c r="W21" s="27">
        <f t="shared" si="14"/>
        <v>0.19159524258912344</v>
      </c>
      <c r="X21" s="24">
        <f t="shared" si="15"/>
        <v>297721.62</v>
      </c>
      <c r="Y21" s="24">
        <f t="shared" si="3"/>
        <v>7435.6490476190493</v>
      </c>
      <c r="Z21" s="24">
        <f t="shared" si="4"/>
        <v>44342.410141987843</v>
      </c>
      <c r="AA21" s="24">
        <f t="shared" si="5"/>
        <v>0</v>
      </c>
      <c r="AB21" s="24">
        <f t="shared" si="6"/>
        <v>51778.05918960688</v>
      </c>
      <c r="AC21" s="103">
        <f t="shared" si="16"/>
        <v>349499.67918960686</v>
      </c>
      <c r="AD21" s="24">
        <f t="shared" si="17"/>
        <v>-378559.62081039313</v>
      </c>
      <c r="AE21" s="28">
        <v>329046.18307362183</v>
      </c>
      <c r="AF21" s="99">
        <v>329100.25689870043</v>
      </c>
    </row>
    <row r="22" spans="1:33" outlineLevel="2" x14ac:dyDescent="0.25">
      <c r="A22" s="16" t="s">
        <v>54</v>
      </c>
      <c r="B22" s="24">
        <v>1353</v>
      </c>
      <c r="C22" s="24">
        <f>-גיליון1!B41</f>
        <v>189398.2</v>
      </c>
      <c r="D22" s="18">
        <v>1193055</v>
      </c>
      <c r="E22" s="18"/>
      <c r="F22" s="18">
        <f t="shared" si="7"/>
        <v>1193055</v>
      </c>
      <c r="G22" s="18">
        <v>1063500</v>
      </c>
      <c r="H22" s="18"/>
      <c r="I22" s="18">
        <f t="shared" si="8"/>
        <v>1063500</v>
      </c>
      <c r="J22" s="18">
        <v>111194</v>
      </c>
      <c r="K22" s="19">
        <f t="shared" si="18"/>
        <v>1174694</v>
      </c>
      <c r="L22" s="34">
        <v>0</v>
      </c>
      <c r="M22" s="21">
        <f t="shared" si="9"/>
        <v>0</v>
      </c>
      <c r="N22" s="24">
        <v>760000</v>
      </c>
      <c r="O22" s="23">
        <f t="shared" si="10"/>
        <v>0.63702008708735136</v>
      </c>
      <c r="P22" s="24">
        <f t="shared" si="11"/>
        <v>881.78492239467846</v>
      </c>
      <c r="Q22" s="24">
        <f t="shared" si="0"/>
        <v>0</v>
      </c>
      <c r="R22" s="25">
        <f t="shared" si="12"/>
        <v>0.13700152742964464</v>
      </c>
      <c r="S22" s="25">
        <f t="shared" si="1"/>
        <v>9.2543893519582782E-2</v>
      </c>
      <c r="T22" s="26">
        <f t="shared" si="19"/>
        <v>561.7147080561715</v>
      </c>
      <c r="U22" s="24">
        <f t="shared" si="2"/>
        <v>883539.3660493287</v>
      </c>
      <c r="V22" s="24">
        <f t="shared" si="13"/>
        <v>123539.3660493287</v>
      </c>
      <c r="W22" s="27">
        <f t="shared" si="14"/>
        <v>0.75214427421041452</v>
      </c>
      <c r="X22" s="24">
        <f t="shared" si="15"/>
        <v>214749.9</v>
      </c>
      <c r="Y22" s="24">
        <f t="shared" si="3"/>
        <v>7435.6490476190493</v>
      </c>
      <c r="Z22" s="24">
        <f t="shared" si="4"/>
        <v>61219.674410315863</v>
      </c>
      <c r="AA22" s="24">
        <f t="shared" si="5"/>
        <v>449273.17901400896</v>
      </c>
      <c r="AB22" s="24">
        <f t="shared" si="6"/>
        <v>517928.50247194379</v>
      </c>
      <c r="AC22" s="103">
        <f t="shared" si="16"/>
        <v>732678.40247194376</v>
      </c>
      <c r="AD22" s="24">
        <f t="shared" si="17"/>
        <v>-27321.597528056242</v>
      </c>
      <c r="AE22" s="28">
        <v>726758.09178784862</v>
      </c>
      <c r="AF22" s="99">
        <v>707137.62572004076</v>
      </c>
    </row>
    <row r="23" spans="1:33" outlineLevel="2" x14ac:dyDescent="0.25">
      <c r="A23" s="16" t="s">
        <v>55</v>
      </c>
      <c r="B23" s="24">
        <v>373</v>
      </c>
      <c r="C23" s="24">
        <f>-גיליון1!B35</f>
        <v>40619.4</v>
      </c>
      <c r="D23" s="18">
        <v>425902</v>
      </c>
      <c r="E23" s="18"/>
      <c r="F23" s="18">
        <f t="shared" si="7"/>
        <v>425902</v>
      </c>
      <c r="G23" s="18">
        <v>409899</v>
      </c>
      <c r="H23" s="18"/>
      <c r="I23" s="18">
        <f t="shared" si="8"/>
        <v>409899</v>
      </c>
      <c r="J23" s="18">
        <v>20441</v>
      </c>
      <c r="K23" s="19">
        <f t="shared" si="18"/>
        <v>430340</v>
      </c>
      <c r="L23" s="34">
        <v>0</v>
      </c>
      <c r="M23" s="21">
        <f t="shared" si="9"/>
        <v>0</v>
      </c>
      <c r="N23" s="24">
        <v>320000</v>
      </c>
      <c r="O23" s="23">
        <f t="shared" si="10"/>
        <v>0.75134655390207139</v>
      </c>
      <c r="P23" s="24">
        <f t="shared" si="11"/>
        <v>1141.8284182305631</v>
      </c>
      <c r="Q23" s="24">
        <f t="shared" si="0"/>
        <v>0</v>
      </c>
      <c r="R23" s="25">
        <f t="shared" si="12"/>
        <v>8.7068674663155862E-2</v>
      </c>
      <c r="S23" s="25">
        <f t="shared" si="1"/>
        <v>4.2611040753094E-2</v>
      </c>
      <c r="T23" s="26">
        <f t="shared" si="19"/>
        <v>857.9088471849866</v>
      </c>
      <c r="U23" s="24">
        <f t="shared" si="2"/>
        <v>374576.48183640518</v>
      </c>
      <c r="V23" s="24">
        <f t="shared" si="13"/>
        <v>54576.481836405175</v>
      </c>
      <c r="W23" s="27">
        <f t="shared" si="14"/>
        <v>0.87041985833621127</v>
      </c>
      <c r="X23" s="24">
        <f t="shared" si="15"/>
        <v>76662.36</v>
      </c>
      <c r="Y23" s="24">
        <f t="shared" si="3"/>
        <v>7435.6490476190493</v>
      </c>
      <c r="Z23" s="24">
        <f t="shared" si="4"/>
        <v>16877.264268328025</v>
      </c>
      <c r="AA23" s="24">
        <f t="shared" si="5"/>
        <v>206863.97570021256</v>
      </c>
      <c r="AB23" s="24">
        <f t="shared" si="6"/>
        <v>231176.88901615966</v>
      </c>
      <c r="AC23" s="103">
        <f t="shared" si="16"/>
        <v>307839.24901615968</v>
      </c>
      <c r="AD23" s="24">
        <f t="shared" si="17"/>
        <v>-12160.75098384032</v>
      </c>
      <c r="AE23" s="28">
        <v>146777.94878049984</v>
      </c>
      <c r="AF23" s="99">
        <v>151359.45688571077</v>
      </c>
    </row>
    <row r="24" spans="1:33" outlineLevel="2" x14ac:dyDescent="0.25">
      <c r="A24" s="35" t="s">
        <v>56</v>
      </c>
      <c r="B24" s="36">
        <v>616</v>
      </c>
      <c r="C24" s="36">
        <f>-גיליון1!B33</f>
        <v>64513.53</v>
      </c>
      <c r="D24" s="37">
        <v>1226334</v>
      </c>
      <c r="E24" s="37"/>
      <c r="F24" s="37">
        <f t="shared" si="7"/>
        <v>1226334</v>
      </c>
      <c r="G24" s="37">
        <v>1169743</v>
      </c>
      <c r="H24" s="37"/>
      <c r="I24" s="37">
        <f t="shared" si="8"/>
        <v>1169743</v>
      </c>
      <c r="J24" s="37">
        <v>70375</v>
      </c>
      <c r="K24" s="38">
        <f t="shared" si="18"/>
        <v>1240118</v>
      </c>
      <c r="L24" s="39">
        <v>0</v>
      </c>
      <c r="M24" s="40">
        <f t="shared" si="9"/>
        <v>0</v>
      </c>
      <c r="N24" s="41">
        <v>300000</v>
      </c>
      <c r="O24" s="23">
        <f t="shared" si="10"/>
        <v>0.2446315604068712</v>
      </c>
      <c r="P24" s="24">
        <f t="shared" si="11"/>
        <v>1990.8019480519481</v>
      </c>
      <c r="Q24" s="24">
        <f t="shared" si="0"/>
        <v>863.51014857353607</v>
      </c>
      <c r="R24" s="25">
        <f t="shared" si="12"/>
        <v>4.9977653054036522E-2</v>
      </c>
      <c r="S24" s="25">
        <f t="shared" si="1"/>
        <v>5.5200191439746596E-3</v>
      </c>
      <c r="T24" s="26">
        <f t="shared" si="19"/>
        <v>487.01298701298703</v>
      </c>
      <c r="U24" s="24">
        <f t="shared" si="2"/>
        <v>353030.50665213168</v>
      </c>
      <c r="V24" s="24">
        <f t="shared" si="13"/>
        <v>53030.506652131677</v>
      </c>
      <c r="W24" s="27">
        <f t="shared" si="14"/>
        <v>0.28467493145985434</v>
      </c>
      <c r="X24" s="24">
        <f t="shared" si="15"/>
        <v>220740.12</v>
      </c>
      <c r="Y24" s="24">
        <f t="shared" si="3"/>
        <v>7435.6490476190493</v>
      </c>
      <c r="Z24" s="24">
        <f t="shared" si="4"/>
        <v>27872.3720892495</v>
      </c>
      <c r="AA24" s="24">
        <f t="shared" si="5"/>
        <v>26798.057167401359</v>
      </c>
      <c r="AB24" s="24">
        <f t="shared" si="6"/>
        <v>62106.078304269904</v>
      </c>
      <c r="AC24" s="103">
        <f t="shared" si="16"/>
        <v>282846.19830426993</v>
      </c>
      <c r="AD24" s="24">
        <f t="shared" si="17"/>
        <v>-17153.801695730072</v>
      </c>
      <c r="AE24" s="28">
        <v>332352.01280087139</v>
      </c>
      <c r="AF24" s="99">
        <v>241388.2668120403</v>
      </c>
    </row>
    <row r="25" spans="1:33" x14ac:dyDescent="0.25">
      <c r="A25" s="42">
        <f>COUNTA(A4:A24)</f>
        <v>21</v>
      </c>
      <c r="B25" s="43">
        <f t="shared" ref="B25:K25" si="20">SUM(B4:B24)</f>
        <v>13804</v>
      </c>
      <c r="C25" s="43">
        <f t="shared" si="20"/>
        <v>723998.55</v>
      </c>
      <c r="D25" s="43">
        <f t="shared" si="20"/>
        <v>15561136</v>
      </c>
      <c r="E25" s="43">
        <f t="shared" si="20"/>
        <v>2998487</v>
      </c>
      <c r="F25" s="43">
        <f t="shared" si="20"/>
        <v>18559623</v>
      </c>
      <c r="G25" s="43">
        <f t="shared" si="20"/>
        <v>15177762</v>
      </c>
      <c r="H25" s="43">
        <f t="shared" si="20"/>
        <v>2999968</v>
      </c>
      <c r="I25" s="43">
        <f t="shared" si="20"/>
        <v>18177730</v>
      </c>
      <c r="J25" s="43">
        <f t="shared" si="20"/>
        <v>268197</v>
      </c>
      <c r="K25" s="43">
        <f t="shared" si="20"/>
        <v>18445927</v>
      </c>
      <c r="L25" s="44"/>
      <c r="M25" s="45">
        <f>SUM(M4:M24)</f>
        <v>2864490.7799999993</v>
      </c>
      <c r="N25" s="45">
        <f>SUM(N4:N24)</f>
        <v>1618000</v>
      </c>
      <c r="O25" s="46"/>
      <c r="P25" s="24">
        <f t="shared" si="11"/>
        <v>1127.291799478412</v>
      </c>
      <c r="Q25" s="24">
        <f>SUM(Q4:Q24)</f>
        <v>2006.4082868545433</v>
      </c>
      <c r="R25" s="25">
        <f t="shared" si="12"/>
        <v>4.4457633910061863E-2</v>
      </c>
      <c r="S25" s="47">
        <f>SUM(S4:S24)</f>
        <v>0.16082199943097586</v>
      </c>
      <c r="T25" s="26">
        <f t="shared" si="19"/>
        <v>324.72404955085477</v>
      </c>
      <c r="U25" s="48">
        <f>SUM(U4:U24)</f>
        <v>4362490.7799999993</v>
      </c>
      <c r="V25" s="48">
        <f>SUM(V4:V24)</f>
        <v>-120000.00000000035</v>
      </c>
      <c r="W25" s="49"/>
      <c r="X25" s="48">
        <f t="shared" ref="X25:AD25" si="21">SUM(X4:X24)</f>
        <v>2801004.4799999991</v>
      </c>
      <c r="Y25" s="48">
        <f t="shared" si="21"/>
        <v>156148.63000000006</v>
      </c>
      <c r="Z25" s="48">
        <f t="shared" si="21"/>
        <v>624594.52000000014</v>
      </c>
      <c r="AA25" s="48">
        <f t="shared" si="21"/>
        <v>780743.15000000014</v>
      </c>
      <c r="AB25" s="48">
        <f t="shared" si="21"/>
        <v>1561486.3000000003</v>
      </c>
      <c r="AC25" s="101">
        <f t="shared" si="21"/>
        <v>4362490.78</v>
      </c>
      <c r="AD25" s="48">
        <f t="shared" si="21"/>
        <v>-119999.99999999994</v>
      </c>
      <c r="AE25" s="49">
        <v>4629070.6499999994</v>
      </c>
      <c r="AF25" s="100">
        <v>4541550.6499999994</v>
      </c>
    </row>
    <row r="26" spans="1:33" outlineLevel="2" x14ac:dyDescent="0.25">
      <c r="A26" s="16" t="s">
        <v>41</v>
      </c>
      <c r="B26" s="17">
        <v>199</v>
      </c>
      <c r="C26" s="17">
        <f>-גיליון1!B27</f>
        <v>23663.659999999996</v>
      </c>
      <c r="D26" s="18">
        <v>242463</v>
      </c>
      <c r="E26" s="18">
        <v>109181</v>
      </c>
      <c r="F26" s="18">
        <f>SUM(D26:E26)</f>
        <v>351644</v>
      </c>
      <c r="G26" s="18">
        <v>237958</v>
      </c>
      <c r="H26" s="18">
        <v>109201</v>
      </c>
      <c r="I26" s="18">
        <f>SUM(G26:H26)</f>
        <v>347159</v>
      </c>
      <c r="J26" s="18">
        <v>252</v>
      </c>
      <c r="K26" s="19">
        <f>SUM(I26:J26)</f>
        <v>347411</v>
      </c>
      <c r="L26" s="20">
        <v>0.17</v>
      </c>
      <c r="M26" s="21">
        <f>K26*L26</f>
        <v>59059.87</v>
      </c>
      <c r="N26" s="31"/>
      <c r="O26" s="23">
        <f>+(M26+N26)/F26</f>
        <v>0.16795358373809877</v>
      </c>
      <c r="P26" s="24">
        <f>+D26/B26</f>
        <v>1218.4070351758794</v>
      </c>
      <c r="Q26" s="24">
        <f>IF(P26&gt;1.2*$P$25,P26-$P$25,0)</f>
        <v>0</v>
      </c>
      <c r="R26" s="25">
        <f>+C26/(D26+C26)</f>
        <v>8.8918787768200294E-2</v>
      </c>
      <c r="S26" s="25">
        <f>IF(R26&gt;$R$25,R26-$R$25,0)</f>
        <v>4.4461153858138432E-2</v>
      </c>
      <c r="T26" s="26">
        <f>(+M26+N26)/B26</f>
        <v>296.7832663316583</v>
      </c>
      <c r="U26" s="24">
        <f>+$N$29*$T$30*1/$A$25+B26/$B$25*$T$31*$N$29+$N$29*$T$32*I26/$I$25+S26/$S$25*$N$29*$T$33+Q26/$Q$25*$N$29*$T$34</f>
        <v>356878.96064082533</v>
      </c>
      <c r="V26" s="24">
        <f>+U26-N26-M26</f>
        <v>297819.09064082534</v>
      </c>
      <c r="W26" s="27">
        <f>+U26/K26</f>
        <v>1.0272529097835859</v>
      </c>
      <c r="X26" s="24">
        <f>+D26*$AG$2</f>
        <v>43643.34</v>
      </c>
      <c r="Y26" s="24">
        <f>+($N$29-$X$25)*0.1/$A$25</f>
        <v>7435.6490476190493</v>
      </c>
      <c r="Z26" s="24">
        <f>+($N$29-$X$25)*$X$31*B26/$B$25</f>
        <v>9004.2241002607971</v>
      </c>
      <c r="AA26" s="24">
        <f>+($N$29-$X$25)*$X$33*S26/$S$25</f>
        <v>215845.72657135894</v>
      </c>
      <c r="AB26" s="24">
        <f>120000-X26</f>
        <v>76356.66</v>
      </c>
      <c r="AC26" s="103">
        <f>+AB26+X26</f>
        <v>120000</v>
      </c>
      <c r="AD26" s="24">
        <f>+AC26-M26-N26</f>
        <v>60940.13</v>
      </c>
      <c r="AE26" s="28">
        <v>57222.890060344209</v>
      </c>
      <c r="AF26" s="99">
        <v>57558.54456737842</v>
      </c>
      <c r="AG26" s="32">
        <v>0.3</v>
      </c>
    </row>
    <row r="27" spans="1:33" x14ac:dyDescent="0.25">
      <c r="A27" s="10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"/>
      <c r="M27" s="105"/>
      <c r="N27" s="105"/>
      <c r="O27" s="105"/>
      <c r="P27" s="28"/>
      <c r="Q27" s="28"/>
      <c r="R27" s="106"/>
      <c r="S27" s="106"/>
      <c r="T27" s="107"/>
      <c r="U27" s="49"/>
      <c r="V27" s="49"/>
      <c r="W27" s="49"/>
      <c r="X27" s="49"/>
      <c r="Y27" s="49"/>
      <c r="Z27" s="49"/>
      <c r="AA27" s="49"/>
      <c r="AB27" s="49"/>
      <c r="AC27" s="108"/>
      <c r="AD27" s="49"/>
      <c r="AE27" s="49"/>
      <c r="AF27" s="109"/>
    </row>
    <row r="28" spans="1:33" x14ac:dyDescent="0.25">
      <c r="N28" s="52">
        <f>+(N25+M25)/K25</f>
        <v>0.24300707576257888</v>
      </c>
      <c r="O28" s="52"/>
    </row>
    <row r="29" spans="1:33" x14ac:dyDescent="0.25">
      <c r="K29" s="53"/>
      <c r="L29" s="54"/>
      <c r="M29" s="55" t="s">
        <v>57</v>
      </c>
      <c r="N29" s="56">
        <f>+N25+M25-120000</f>
        <v>4362490.7799999993</v>
      </c>
      <c r="O29" s="57"/>
    </row>
    <row r="30" spans="1:33" x14ac:dyDescent="0.25">
      <c r="K30" s="58"/>
      <c r="P30" s="59" t="s">
        <v>58</v>
      </c>
      <c r="Q30" s="59"/>
      <c r="R30" s="59"/>
      <c r="S30" s="64" t="s">
        <v>59</v>
      </c>
      <c r="T30" s="60">
        <v>0.1</v>
      </c>
      <c r="W30" s="59" t="s">
        <v>58</v>
      </c>
      <c r="X30" s="60">
        <v>0.1</v>
      </c>
      <c r="Y30" s="63"/>
      <c r="Z30" s="63"/>
      <c r="AA30" s="63"/>
      <c r="AB30" t="s">
        <v>59</v>
      </c>
    </row>
    <row r="31" spans="1:33" ht="29.25" x14ac:dyDescent="0.25">
      <c r="P31" s="59" t="s">
        <v>60</v>
      </c>
      <c r="Q31" s="59"/>
      <c r="R31" s="59"/>
      <c r="S31" s="64" t="s">
        <v>61</v>
      </c>
      <c r="T31" s="60">
        <v>0.55000000000000004</v>
      </c>
      <c r="W31" s="59" t="s">
        <v>60</v>
      </c>
      <c r="X31" s="60">
        <v>0.4</v>
      </c>
      <c r="Y31" s="63"/>
      <c r="Z31" s="63"/>
      <c r="AA31" s="63"/>
      <c r="AB31" t="s">
        <v>61</v>
      </c>
    </row>
    <row r="32" spans="1:33" ht="29.25" x14ac:dyDescent="0.25">
      <c r="P32" s="59" t="s">
        <v>62</v>
      </c>
      <c r="Q32" s="59"/>
      <c r="R32" s="59"/>
      <c r="S32" s="64"/>
      <c r="T32" s="60">
        <v>0</v>
      </c>
      <c r="W32" s="59" t="s">
        <v>62</v>
      </c>
      <c r="X32" s="60">
        <v>0</v>
      </c>
      <c r="Y32" s="63"/>
      <c r="Z32" s="63"/>
      <c r="AA32" s="63"/>
      <c r="AB32"/>
    </row>
    <row r="33" spans="16:28" ht="57.75" x14ac:dyDescent="0.25">
      <c r="P33" s="59" t="s">
        <v>63</v>
      </c>
      <c r="Q33" s="59"/>
      <c r="R33" s="44"/>
      <c r="S33" s="64" t="s">
        <v>64</v>
      </c>
      <c r="T33" s="60">
        <v>0.25</v>
      </c>
      <c r="W33" s="59" t="s">
        <v>63</v>
      </c>
      <c r="X33" s="60">
        <v>0.5</v>
      </c>
      <c r="Y33" s="63"/>
      <c r="Z33" s="63"/>
      <c r="AA33" s="63"/>
      <c r="AB33" t="s">
        <v>64</v>
      </c>
    </row>
    <row r="34" spans="16:28" ht="46.5" customHeight="1" x14ac:dyDescent="0.25">
      <c r="P34" s="59" t="s">
        <v>65</v>
      </c>
      <c r="Q34" s="44"/>
      <c r="R34" s="44"/>
      <c r="S34" s="44"/>
      <c r="T34" s="61">
        <v>0.1</v>
      </c>
      <c r="W34" s="59" t="s">
        <v>18</v>
      </c>
      <c r="X34" s="61"/>
      <c r="Y34" s="6"/>
      <c r="Z34" s="6"/>
      <c r="AA34" s="6"/>
      <c r="AB34"/>
    </row>
    <row r="35" spans="16:28" x14ac:dyDescent="0.25">
      <c r="T35" s="32">
        <f>SUM(T30:T34)</f>
        <v>1</v>
      </c>
      <c r="X35" s="32">
        <f>SUM(X30:X34)</f>
        <v>1</v>
      </c>
      <c r="Y35" s="32"/>
      <c r="Z35" s="32"/>
      <c r="AA35" s="32"/>
      <c r="AB35"/>
    </row>
  </sheetData>
  <dataConsolidate/>
  <mergeCells count="3">
    <mergeCell ref="A1:AD1"/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4"/>
  <sheetViews>
    <sheetView rightToLeft="1" zoomScale="84" zoomScaleNormal="84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C3" sqref="AC3:AC26"/>
    </sheetView>
  </sheetViews>
  <sheetFormatPr defaultColWidth="9" defaultRowHeight="15" outlineLevelRow="2" x14ac:dyDescent="0.25"/>
  <cols>
    <col min="1" max="4" width="11.5" style="50" customWidth="1"/>
    <col min="5" max="5" width="11.5" style="50" hidden="1" customWidth="1"/>
    <col min="6" max="7" width="10.875" style="51" hidden="1" customWidth="1"/>
    <col min="8" max="8" width="10.125" style="51" hidden="1" customWidth="1"/>
    <col min="9" max="9" width="12.25" style="51" hidden="1" customWidth="1"/>
    <col min="10" max="10" width="11.625" style="51" hidden="1" customWidth="1"/>
    <col min="11" max="11" width="11.75" style="50" customWidth="1"/>
    <col min="12" max="12" width="6.25" style="30" customWidth="1"/>
    <col min="13" max="13" width="10.125" style="29" customWidth="1"/>
    <col min="14" max="14" width="11.125" style="30" customWidth="1"/>
    <col min="15" max="15" width="8.875" style="30" hidden="1" customWidth="1"/>
    <col min="16" max="18" width="12.25" style="30" hidden="1" customWidth="1"/>
    <col min="19" max="19" width="12.25" style="30" customWidth="1"/>
    <col min="20" max="20" width="9.125" style="30" hidden="1" customWidth="1"/>
    <col min="21" max="21" width="11.625" style="30" hidden="1" customWidth="1"/>
    <col min="22" max="23" width="12.25" style="30" hidden="1" customWidth="1"/>
    <col min="24" max="30" width="12.25" style="30" customWidth="1"/>
    <col min="31" max="31" width="12.25" style="30" hidden="1" customWidth="1"/>
    <col min="32" max="32" width="9.875" style="30" bestFit="1" customWidth="1"/>
    <col min="33" max="16384" width="9" style="30"/>
  </cols>
  <sheetData>
    <row r="1" spans="1:37" s="2" customFormat="1" ht="16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"/>
    </row>
    <row r="2" spans="1:37" s="5" customFormat="1" ht="29.25" customHeight="1" x14ac:dyDescent="0.25">
      <c r="A2" s="3"/>
      <c r="B2" s="3"/>
      <c r="C2" s="3"/>
      <c r="D2" s="111" t="s">
        <v>1</v>
      </c>
      <c r="E2" s="111"/>
      <c r="F2" s="111"/>
      <c r="G2" s="112" t="s">
        <v>2</v>
      </c>
      <c r="H2" s="113"/>
      <c r="I2" s="114"/>
      <c r="J2" s="4" t="s">
        <v>3</v>
      </c>
      <c r="L2" s="3"/>
      <c r="M2" s="3"/>
      <c r="AF2" s="6">
        <v>0.17</v>
      </c>
    </row>
    <row r="3" spans="1:37" s="15" customFormat="1" ht="6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4" t="s">
        <v>9</v>
      </c>
      <c r="G3" s="4" t="s">
        <v>7</v>
      </c>
      <c r="H3" s="4" t="s">
        <v>8</v>
      </c>
      <c r="I3" s="8" t="s">
        <v>10</v>
      </c>
      <c r="J3" s="8" t="s">
        <v>11</v>
      </c>
      <c r="K3" s="9" t="s">
        <v>12</v>
      </c>
      <c r="L3" s="10" t="s">
        <v>13</v>
      </c>
      <c r="M3" s="8" t="s">
        <v>14</v>
      </c>
      <c r="N3" s="11" t="s">
        <v>15</v>
      </c>
      <c r="O3" s="11" t="s">
        <v>16</v>
      </c>
      <c r="P3" s="12" t="s">
        <v>17</v>
      </c>
      <c r="Q3" s="12" t="s">
        <v>18</v>
      </c>
      <c r="R3" s="13" t="s">
        <v>19</v>
      </c>
      <c r="S3" s="13" t="s">
        <v>20</v>
      </c>
      <c r="T3" s="12" t="s">
        <v>21</v>
      </c>
      <c r="U3" s="11" t="s">
        <v>22</v>
      </c>
      <c r="V3" s="11" t="s">
        <v>23</v>
      </c>
      <c r="W3" s="14"/>
      <c r="X3" s="11" t="s">
        <v>66</v>
      </c>
      <c r="Y3" s="11" t="s">
        <v>67</v>
      </c>
      <c r="Z3" s="11" t="s">
        <v>68</v>
      </c>
      <c r="AA3" s="11" t="s">
        <v>69</v>
      </c>
      <c r="AB3" s="11" t="s">
        <v>24</v>
      </c>
      <c r="AC3" s="11" t="s">
        <v>22</v>
      </c>
      <c r="AD3" s="11" t="s">
        <v>23</v>
      </c>
      <c r="AE3" s="14" t="s">
        <v>25</v>
      </c>
      <c r="AF3" s="15" t="s">
        <v>26</v>
      </c>
    </row>
    <row r="4" spans="1:37" outlineLevel="2" x14ac:dyDescent="0.25">
      <c r="A4" s="16" t="s">
        <v>27</v>
      </c>
      <c r="B4" s="17">
        <v>392</v>
      </c>
      <c r="C4" s="17">
        <v>37076</v>
      </c>
      <c r="D4" s="18">
        <v>435744</v>
      </c>
      <c r="E4" s="18">
        <v>61303</v>
      </c>
      <c r="F4" s="18">
        <f>SUM(D4:E4)</f>
        <v>497047</v>
      </c>
      <c r="G4" s="18">
        <v>429776</v>
      </c>
      <c r="H4" s="18">
        <v>61447</v>
      </c>
      <c r="I4" s="18">
        <f>SUM(G4:H4)</f>
        <v>491223</v>
      </c>
      <c r="J4" s="18">
        <v>9466</v>
      </c>
      <c r="K4" s="19">
        <f>I4+J4</f>
        <v>500689</v>
      </c>
      <c r="L4" s="20">
        <v>0.17</v>
      </c>
      <c r="M4" s="21">
        <f>K4*L4</f>
        <v>85117.13</v>
      </c>
      <c r="N4" s="22"/>
      <c r="O4" s="23">
        <f>+(M4+N4)/F4</f>
        <v>0.17124563673053053</v>
      </c>
      <c r="P4" s="24">
        <f>+D4/B4</f>
        <v>1111.591836734694</v>
      </c>
      <c r="Q4" s="24">
        <f t="shared" ref="Q4:Q23" si="0">IF(P4&gt;1.2*$P$26,P4-$P$26,0)</f>
        <v>0</v>
      </c>
      <c r="R4" s="25">
        <f>+C4/(D4+C4)</f>
        <v>7.8414618670953007E-2</v>
      </c>
      <c r="S4" s="25">
        <f>IF(R4&gt;$R$26,R4-$R$26,0)</f>
        <v>0</v>
      </c>
      <c r="T4" s="26">
        <f>(+M4+N4)/B4</f>
        <v>217.13553571428574</v>
      </c>
      <c r="U4" s="24">
        <f t="shared" ref="U4:U24" si="1">+$N$28*$T$29*1/$A$26+B4/$B$26*$T$30*$N$28+$N$28*$T$31*I4/$I$26+S4/$S$26*$N$28*$T$32+Q4/$Q$26*$N$28*$T$33</f>
        <v>90568.3081491466</v>
      </c>
      <c r="V4" s="24">
        <f>+U4-N4-M4</f>
        <v>5451.1781491465954</v>
      </c>
      <c r="W4" s="27">
        <f>+U4/K4</f>
        <v>0.18088735352513557</v>
      </c>
      <c r="X4" s="24">
        <f>+D4*$AF$2</f>
        <v>74076.48000000001</v>
      </c>
      <c r="Y4" s="24">
        <f t="shared" ref="Y4:Y24" si="2">+($N$28-$X$26)*0.1/$A$26</f>
        <v>8431.5400909090895</v>
      </c>
      <c r="Z4" s="24">
        <f>+($N$28-$X$26)*$X$30*B4/$B$26</f>
        <v>15578.147913447114</v>
      </c>
      <c r="AA4" s="24">
        <f>+($N$28-$X$26)*$X$32*S4/$S$26</f>
        <v>0</v>
      </c>
      <c r="AB4" s="24">
        <f>+($N$28-$X$26)*($X$29*1/$A$26+$X$30*B4/$B$26+$X$31*K4/$K$26+$X$32*S4/$S$26+$X$33*Q4/$Q$26)</f>
        <v>24009.688004356201</v>
      </c>
      <c r="AC4" s="24">
        <f>+AB4+X4</f>
        <v>98086.168004356208</v>
      </c>
      <c r="AD4" s="24">
        <f>+AC4-M4-N4</f>
        <v>12969.038004356204</v>
      </c>
      <c r="AE4" s="28">
        <v>92313.645576840659</v>
      </c>
      <c r="AF4" s="29"/>
      <c r="AG4" s="29"/>
      <c r="AK4" s="30" t="s">
        <v>28</v>
      </c>
    </row>
    <row r="5" spans="1:37" outlineLevel="2" x14ac:dyDescent="0.25">
      <c r="A5" s="16" t="s">
        <v>29</v>
      </c>
      <c r="B5" s="17">
        <v>1368</v>
      </c>
      <c r="C5" s="17">
        <v>352300</v>
      </c>
      <c r="D5" s="18">
        <v>1559253</v>
      </c>
      <c r="E5" s="18">
        <v>351835</v>
      </c>
      <c r="F5" s="18">
        <f t="shared" ref="F5:F25" si="3">SUM(D5:E5)</f>
        <v>1911088</v>
      </c>
      <c r="G5" s="18">
        <v>1534091</v>
      </c>
      <c r="H5" s="18">
        <v>351843</v>
      </c>
      <c r="I5" s="18">
        <f t="shared" ref="I5:I25" si="4">SUM(G5:H5)</f>
        <v>1885934</v>
      </c>
      <c r="J5" s="18">
        <v>49293</v>
      </c>
      <c r="K5" s="19">
        <f>I5+J5</f>
        <v>1935227</v>
      </c>
      <c r="L5" s="20">
        <v>0.17</v>
      </c>
      <c r="M5" s="21">
        <f t="shared" ref="M5:M25" si="5">K5*L5</f>
        <v>328988.59000000003</v>
      </c>
      <c r="N5" s="31"/>
      <c r="O5" s="23">
        <f t="shared" ref="O5:O25" si="6">+(M5+N5)/F5</f>
        <v>0.17214727422285109</v>
      </c>
      <c r="P5" s="24">
        <f t="shared" ref="P5:P26" si="7">+D5/B5</f>
        <v>1139.8048245614036</v>
      </c>
      <c r="Q5" s="24">
        <f t="shared" si="0"/>
        <v>0</v>
      </c>
      <c r="R5" s="25">
        <f t="shared" ref="R5:R26" si="8">+C5/(D5+C5)</f>
        <v>0.18430040914376949</v>
      </c>
      <c r="S5" s="25">
        <f t="shared" ref="S5:S25" si="9">IF(R5&gt;$R$26,R5-$R$26,0)</f>
        <v>2.1642008667665885E-2</v>
      </c>
      <c r="T5" s="26">
        <f>(+M5+N5)/B5</f>
        <v>240.48873538011696</v>
      </c>
      <c r="U5" s="24">
        <f t="shared" si="1"/>
        <v>364297.34910799231</v>
      </c>
      <c r="V5" s="24">
        <f t="shared" ref="V5:V25" si="10">+U5-N5-M5</f>
        <v>35308.759107992286</v>
      </c>
      <c r="W5" s="27">
        <f t="shared" ref="W5:W25" si="11">+U5/K5</f>
        <v>0.18824528032524987</v>
      </c>
      <c r="X5" s="24">
        <f t="shared" ref="X5:X25" si="12">+D5*$AF$2</f>
        <v>265073.01</v>
      </c>
      <c r="Y5" s="24">
        <f t="shared" si="2"/>
        <v>8431.5400909090895</v>
      </c>
      <c r="Z5" s="24">
        <f t="shared" ref="Z5:Z25" si="13">+($N$28-$X$26)*$X$30*B5/$B$26</f>
        <v>54364.557004070542</v>
      </c>
      <c r="AA5" s="24">
        <f t="shared" ref="AA5:AA25" si="14">+($N$28-$X$26)*$X$32*S5/$S$26</f>
        <v>97662.58049611692</v>
      </c>
      <c r="AB5" s="24">
        <f t="shared" ref="AB5:AB25" si="15">+($N$28-$X$26)*($X$29*1/$A$26+$X$30*B5/$B$26+$X$31*K5/$K$26+$X$32*S5/$S$26+$X$33*Q5/$Q$26)</f>
        <v>160458.67759109655</v>
      </c>
      <c r="AC5" s="24">
        <f t="shared" ref="AC5:AC25" si="16">+AB5+X5</f>
        <v>425531.68759109656</v>
      </c>
      <c r="AD5" s="24">
        <f t="shared" ref="AD5:AD25" si="17">+AC5-M5-N5</f>
        <v>96543.097591096535</v>
      </c>
      <c r="AE5" s="28">
        <v>371317.70546886034</v>
      </c>
      <c r="AK5" s="30" t="s">
        <v>30</v>
      </c>
    </row>
    <row r="6" spans="1:37" outlineLevel="2" x14ac:dyDescent="0.25">
      <c r="A6" s="16" t="s">
        <v>31</v>
      </c>
      <c r="B6" s="17">
        <v>924</v>
      </c>
      <c r="C6" s="17">
        <v>143736</v>
      </c>
      <c r="D6" s="18">
        <v>957083</v>
      </c>
      <c r="E6" s="18">
        <v>105278</v>
      </c>
      <c r="F6" s="18">
        <f t="shared" si="3"/>
        <v>1062361</v>
      </c>
      <c r="G6" s="18">
        <v>951999</v>
      </c>
      <c r="H6" s="18">
        <v>105277</v>
      </c>
      <c r="I6" s="18">
        <f t="shared" si="4"/>
        <v>1057276</v>
      </c>
      <c r="J6" s="18">
        <v>7295</v>
      </c>
      <c r="K6" s="19">
        <f t="shared" ref="K6:K25" si="18">SUM(I6:J6)</f>
        <v>1064571</v>
      </c>
      <c r="L6" s="20">
        <v>0.17</v>
      </c>
      <c r="M6" s="21">
        <f t="shared" si="5"/>
        <v>180977.07</v>
      </c>
      <c r="N6" s="31"/>
      <c r="O6" s="23">
        <f t="shared" si="6"/>
        <v>0.1703536462652526</v>
      </c>
      <c r="P6" s="24">
        <f t="shared" si="7"/>
        <v>1035.8041125541126</v>
      </c>
      <c r="Q6" s="24">
        <f t="shared" si="0"/>
        <v>0</v>
      </c>
      <c r="R6" s="25">
        <f t="shared" si="8"/>
        <v>0.13057187421365365</v>
      </c>
      <c r="S6" s="25">
        <f t="shared" si="9"/>
        <v>0</v>
      </c>
      <c r="T6" s="26">
        <f t="shared" ref="T6:T26" si="19">(+M6+N6)/B6</f>
        <v>195.86262987012987</v>
      </c>
      <c r="U6" s="24">
        <f t="shared" si="1"/>
        <v>185466.3814327287</v>
      </c>
      <c r="V6" s="24">
        <f t="shared" si="10"/>
        <v>4489.3114327286894</v>
      </c>
      <c r="W6" s="27">
        <f t="shared" si="11"/>
        <v>0.17421701458402369</v>
      </c>
      <c r="X6" s="24">
        <f t="shared" si="12"/>
        <v>162704.11000000002</v>
      </c>
      <c r="Y6" s="24">
        <f t="shared" si="2"/>
        <v>8431.5400909090895</v>
      </c>
      <c r="Z6" s="24">
        <f t="shared" si="13"/>
        <v>36719.920081696771</v>
      </c>
      <c r="AA6" s="24">
        <f t="shared" si="14"/>
        <v>0</v>
      </c>
      <c r="AB6" s="24">
        <f t="shared" si="15"/>
        <v>45151.460172605854</v>
      </c>
      <c r="AC6" s="24">
        <f t="shared" si="16"/>
        <v>207855.57017260586</v>
      </c>
      <c r="AD6" s="24">
        <f t="shared" si="17"/>
        <v>26878.500172605854</v>
      </c>
      <c r="AE6" s="28">
        <v>189040.49497982574</v>
      </c>
      <c r="AK6" s="30" t="s">
        <v>32</v>
      </c>
    </row>
    <row r="7" spans="1:37" outlineLevel="2" x14ac:dyDescent="0.25">
      <c r="A7" s="16" t="s">
        <v>33</v>
      </c>
      <c r="B7" s="17">
        <v>548</v>
      </c>
      <c r="C7" s="17">
        <v>108319</v>
      </c>
      <c r="D7" s="18">
        <v>596123</v>
      </c>
      <c r="E7" s="18">
        <v>74408</v>
      </c>
      <c r="F7" s="18">
        <f t="shared" si="3"/>
        <v>670531</v>
      </c>
      <c r="G7" s="18">
        <v>589937</v>
      </c>
      <c r="H7" s="18">
        <v>74408</v>
      </c>
      <c r="I7" s="18">
        <f t="shared" si="4"/>
        <v>664345</v>
      </c>
      <c r="J7" s="18">
        <v>-1826</v>
      </c>
      <c r="K7" s="19">
        <f t="shared" si="18"/>
        <v>662519</v>
      </c>
      <c r="L7" s="20">
        <v>0.17</v>
      </c>
      <c r="M7" s="21">
        <f t="shared" si="5"/>
        <v>112628.23000000001</v>
      </c>
      <c r="N7" s="31"/>
      <c r="O7" s="23">
        <f t="shared" si="6"/>
        <v>0.16796871434728597</v>
      </c>
      <c r="P7" s="24">
        <f t="shared" si="7"/>
        <v>1087.8156934306569</v>
      </c>
      <c r="Q7" s="24">
        <f t="shared" si="0"/>
        <v>0</v>
      </c>
      <c r="R7" s="25">
        <f t="shared" si="8"/>
        <v>0.15376567552758069</v>
      </c>
      <c r="S7" s="25">
        <f t="shared" si="9"/>
        <v>0</v>
      </c>
      <c r="T7" s="26">
        <f t="shared" si="19"/>
        <v>205.52596715328468</v>
      </c>
      <c r="U7" s="24">
        <f t="shared" si="1"/>
        <v>118395.56272102408</v>
      </c>
      <c r="V7" s="24">
        <f t="shared" si="10"/>
        <v>5767.3327210240677</v>
      </c>
      <c r="W7" s="27">
        <f t="shared" si="11"/>
        <v>0.17870515822342314</v>
      </c>
      <c r="X7" s="24">
        <f t="shared" si="12"/>
        <v>101340.91</v>
      </c>
      <c r="Y7" s="24">
        <f t="shared" si="2"/>
        <v>8431.5400909090895</v>
      </c>
      <c r="Z7" s="24">
        <f t="shared" si="13"/>
        <v>21777.614940227086</v>
      </c>
      <c r="AA7" s="24">
        <f t="shared" si="14"/>
        <v>0</v>
      </c>
      <c r="AB7" s="24">
        <f t="shared" si="15"/>
        <v>30209.155031136179</v>
      </c>
      <c r="AC7" s="24">
        <f t="shared" si="16"/>
        <v>131550.06503113618</v>
      </c>
      <c r="AD7" s="24">
        <f t="shared" si="17"/>
        <v>18921.835031136172</v>
      </c>
      <c r="AE7" s="28">
        <v>120677.15780779118</v>
      </c>
      <c r="AK7" s="30" t="s">
        <v>34</v>
      </c>
    </row>
    <row r="8" spans="1:37" outlineLevel="2" x14ac:dyDescent="0.25">
      <c r="A8" s="16" t="s">
        <v>35</v>
      </c>
      <c r="B8" s="17">
        <v>759</v>
      </c>
      <c r="C8" s="17">
        <v>170051</v>
      </c>
      <c r="D8" s="18">
        <v>868770</v>
      </c>
      <c r="E8" s="18">
        <v>65450</v>
      </c>
      <c r="F8" s="18">
        <f t="shared" si="3"/>
        <v>934220</v>
      </c>
      <c r="G8" s="18">
        <v>869829</v>
      </c>
      <c r="H8" s="18">
        <v>65454</v>
      </c>
      <c r="I8" s="18">
        <f t="shared" si="4"/>
        <v>935283</v>
      </c>
      <c r="J8" s="18">
        <v>-290</v>
      </c>
      <c r="K8" s="19">
        <f t="shared" si="18"/>
        <v>934993</v>
      </c>
      <c r="L8" s="20">
        <v>0.17</v>
      </c>
      <c r="M8" s="21">
        <f t="shared" si="5"/>
        <v>158948.81</v>
      </c>
      <c r="N8" s="31"/>
      <c r="O8" s="23">
        <f t="shared" si="6"/>
        <v>0.17014066279891246</v>
      </c>
      <c r="P8" s="24">
        <f t="shared" si="7"/>
        <v>1144.6245059288538</v>
      </c>
      <c r="Q8" s="24">
        <f t="shared" si="0"/>
        <v>0</v>
      </c>
      <c r="R8" s="25">
        <f t="shared" si="8"/>
        <v>0.16369615169504659</v>
      </c>
      <c r="S8" s="25">
        <f t="shared" si="9"/>
        <v>1.0377512189429783E-3</v>
      </c>
      <c r="T8" s="26">
        <f t="shared" si="19"/>
        <v>209.41872200263504</v>
      </c>
      <c r="U8" s="24">
        <f t="shared" si="1"/>
        <v>160811.05998965484</v>
      </c>
      <c r="V8" s="24">
        <f t="shared" si="10"/>
        <v>1862.2499896548397</v>
      </c>
      <c r="W8" s="27">
        <f t="shared" si="11"/>
        <v>0.17199172613020081</v>
      </c>
      <c r="X8" s="24">
        <f t="shared" si="12"/>
        <v>147690.90000000002</v>
      </c>
      <c r="Y8" s="24">
        <f t="shared" si="2"/>
        <v>8431.5400909090895</v>
      </c>
      <c r="Z8" s="24">
        <f t="shared" si="13"/>
        <v>30162.791495679488</v>
      </c>
      <c r="AA8" s="24">
        <f t="shared" si="14"/>
        <v>4682.9970134141313</v>
      </c>
      <c r="AB8" s="24">
        <f t="shared" si="15"/>
        <v>43277.328600002707</v>
      </c>
      <c r="AC8" s="24">
        <f t="shared" si="16"/>
        <v>190968.22860000274</v>
      </c>
      <c r="AD8" s="24">
        <f t="shared" si="17"/>
        <v>32019.41860000274</v>
      </c>
      <c r="AE8" s="28">
        <v>163910.04204555124</v>
      </c>
      <c r="AK8" s="30" t="s">
        <v>36</v>
      </c>
    </row>
    <row r="9" spans="1:37" outlineLevel="2" x14ac:dyDescent="0.25">
      <c r="A9" s="16" t="s">
        <v>37</v>
      </c>
      <c r="B9" s="17">
        <v>703</v>
      </c>
      <c r="C9" s="17">
        <v>145572</v>
      </c>
      <c r="D9" s="18">
        <v>645226</v>
      </c>
      <c r="E9" s="18">
        <v>276126</v>
      </c>
      <c r="F9" s="18">
        <f t="shared" si="3"/>
        <v>921352</v>
      </c>
      <c r="G9" s="18">
        <v>645223</v>
      </c>
      <c r="H9" s="18">
        <v>276276</v>
      </c>
      <c r="I9" s="18">
        <f t="shared" si="4"/>
        <v>921499</v>
      </c>
      <c r="J9" s="18">
        <v>-90080</v>
      </c>
      <c r="K9" s="19">
        <f t="shared" si="18"/>
        <v>831419</v>
      </c>
      <c r="L9" s="20">
        <v>0.17</v>
      </c>
      <c r="M9" s="21">
        <f t="shared" si="5"/>
        <v>141341.23000000001</v>
      </c>
      <c r="N9" s="31"/>
      <c r="O9" s="23">
        <f t="shared" si="6"/>
        <v>0.15340633113077304</v>
      </c>
      <c r="P9" s="24">
        <f t="shared" si="7"/>
        <v>917.81792318634427</v>
      </c>
      <c r="Q9" s="24">
        <f t="shared" si="0"/>
        <v>0</v>
      </c>
      <c r="R9" s="25">
        <f t="shared" si="8"/>
        <v>0.18408240789683333</v>
      </c>
      <c r="S9" s="25">
        <f t="shared" si="9"/>
        <v>2.1424007420729724E-2</v>
      </c>
      <c r="T9" s="26">
        <f t="shared" si="19"/>
        <v>201.05438122332862</v>
      </c>
      <c r="U9" s="24">
        <f t="shared" si="1"/>
        <v>244671.17533438464</v>
      </c>
      <c r="V9" s="24">
        <f t="shared" si="10"/>
        <v>103329.94533438463</v>
      </c>
      <c r="W9" s="27">
        <f t="shared" si="11"/>
        <v>0.29428143371078197</v>
      </c>
      <c r="X9" s="24">
        <f t="shared" si="12"/>
        <v>109688.42000000001</v>
      </c>
      <c r="Y9" s="24">
        <f t="shared" si="2"/>
        <v>8431.5400909090895</v>
      </c>
      <c r="Z9" s="24">
        <f t="shared" si="13"/>
        <v>27937.341793758471</v>
      </c>
      <c r="AA9" s="24">
        <f t="shared" si="14"/>
        <v>96678.819485108455</v>
      </c>
      <c r="AB9" s="24">
        <f t="shared" si="15"/>
        <v>133047.70136977601</v>
      </c>
      <c r="AC9" s="24">
        <f t="shared" si="16"/>
        <v>242736.12136977602</v>
      </c>
      <c r="AD9" s="24">
        <f t="shared" si="17"/>
        <v>101394.89136977601</v>
      </c>
      <c r="AE9" s="28">
        <v>249386.22156320192</v>
      </c>
      <c r="AK9" s="30" t="s">
        <v>38</v>
      </c>
    </row>
    <row r="10" spans="1:37" ht="15.75" customHeight="1" outlineLevel="2" x14ac:dyDescent="0.25">
      <c r="A10" s="16" t="s">
        <v>39</v>
      </c>
      <c r="B10" s="17">
        <v>683</v>
      </c>
      <c r="C10" s="17">
        <v>143667</v>
      </c>
      <c r="D10" s="18">
        <v>671370</v>
      </c>
      <c r="E10" s="18">
        <v>394537</v>
      </c>
      <c r="F10" s="18">
        <f t="shared" si="3"/>
        <v>1065907</v>
      </c>
      <c r="G10" s="18">
        <v>671376</v>
      </c>
      <c r="H10" s="18">
        <v>394538</v>
      </c>
      <c r="I10" s="18">
        <f t="shared" si="4"/>
        <v>1065914</v>
      </c>
      <c r="J10" s="18">
        <v>-2682</v>
      </c>
      <c r="K10" s="19">
        <f t="shared" si="18"/>
        <v>1063232</v>
      </c>
      <c r="L10" s="20">
        <v>0.17</v>
      </c>
      <c r="M10" s="21">
        <f t="shared" si="5"/>
        <v>180749.44</v>
      </c>
      <c r="N10" s="31"/>
      <c r="O10" s="23">
        <f t="shared" si="6"/>
        <v>0.16957336803304604</v>
      </c>
      <c r="P10" s="24">
        <f t="shared" si="7"/>
        <v>982.97218155197652</v>
      </c>
      <c r="Q10" s="24">
        <f t="shared" si="0"/>
        <v>0</v>
      </c>
      <c r="R10" s="25">
        <f t="shared" si="8"/>
        <v>0.17627052514180339</v>
      </c>
      <c r="S10" s="25">
        <f t="shared" si="9"/>
        <v>1.3612124665699776E-2</v>
      </c>
      <c r="T10" s="26">
        <f t="shared" si="19"/>
        <v>264.64046852122988</v>
      </c>
      <c r="U10" s="24">
        <f t="shared" si="1"/>
        <v>205141.09512026361</v>
      </c>
      <c r="V10" s="24">
        <f t="shared" si="10"/>
        <v>24391.655120263604</v>
      </c>
      <c r="W10" s="27">
        <f t="shared" si="11"/>
        <v>0.19294104684609154</v>
      </c>
      <c r="X10" s="24">
        <f t="shared" si="12"/>
        <v>114132.90000000001</v>
      </c>
      <c r="Y10" s="24">
        <f t="shared" si="2"/>
        <v>8431.5400909090895</v>
      </c>
      <c r="Z10" s="24">
        <f t="shared" si="13"/>
        <v>27142.538328786679</v>
      </c>
      <c r="AA10" s="24">
        <f t="shared" si="14"/>
        <v>61426.609761655724</v>
      </c>
      <c r="AB10" s="24">
        <f t="shared" si="15"/>
        <v>97000.688181351492</v>
      </c>
      <c r="AC10" s="24">
        <f t="shared" si="16"/>
        <v>211133.58818135149</v>
      </c>
      <c r="AD10" s="24">
        <f t="shared" si="17"/>
        <v>30384.148181351484</v>
      </c>
      <c r="AE10" s="28">
        <v>209094.35911059816</v>
      </c>
    </row>
    <row r="11" spans="1:37" outlineLevel="2" x14ac:dyDescent="0.25">
      <c r="A11" s="16" t="s">
        <v>40</v>
      </c>
      <c r="B11" s="17">
        <v>773</v>
      </c>
      <c r="C11" s="17">
        <v>115905</v>
      </c>
      <c r="D11" s="18">
        <v>884656</v>
      </c>
      <c r="E11" s="18">
        <v>318311</v>
      </c>
      <c r="F11" s="18">
        <f t="shared" si="3"/>
        <v>1202967</v>
      </c>
      <c r="G11" s="18">
        <v>880772</v>
      </c>
      <c r="H11" s="18">
        <v>318311</v>
      </c>
      <c r="I11" s="18">
        <f t="shared" si="4"/>
        <v>1199083</v>
      </c>
      <c r="J11" s="18">
        <v>-1036</v>
      </c>
      <c r="K11" s="19">
        <f t="shared" si="18"/>
        <v>1198047</v>
      </c>
      <c r="L11" s="20">
        <v>0.17</v>
      </c>
      <c r="M11" s="21">
        <f t="shared" si="5"/>
        <v>203667.99000000002</v>
      </c>
      <c r="N11" s="31"/>
      <c r="O11" s="23">
        <f t="shared" si="6"/>
        <v>0.16930471908206959</v>
      </c>
      <c r="P11" s="24">
        <f t="shared" si="7"/>
        <v>1144.4450194049159</v>
      </c>
      <c r="Q11" s="24">
        <f t="shared" si="0"/>
        <v>0</v>
      </c>
      <c r="R11" s="25">
        <f t="shared" si="8"/>
        <v>0.11584001375228496</v>
      </c>
      <c r="S11" s="25">
        <f t="shared" si="9"/>
        <v>0</v>
      </c>
      <c r="T11" s="26">
        <f t="shared" si="19"/>
        <v>263.47734799482538</v>
      </c>
      <c r="U11" s="24">
        <f t="shared" si="1"/>
        <v>158531.02604584733</v>
      </c>
      <c r="V11" s="24">
        <f t="shared" si="10"/>
        <v>-45136.963954152685</v>
      </c>
      <c r="W11" s="27">
        <f t="shared" si="11"/>
        <v>0.13232454657108389</v>
      </c>
      <c r="X11" s="24">
        <f t="shared" si="12"/>
        <v>150391.52000000002</v>
      </c>
      <c r="Y11" s="24">
        <f t="shared" si="2"/>
        <v>8431.5400909090895</v>
      </c>
      <c r="Z11" s="24">
        <f t="shared" si="13"/>
        <v>30719.153921159741</v>
      </c>
      <c r="AA11" s="24">
        <f t="shared" si="14"/>
        <v>0</v>
      </c>
      <c r="AB11" s="24">
        <f t="shared" si="15"/>
        <v>39150.69401206883</v>
      </c>
      <c r="AC11" s="24">
        <f t="shared" si="16"/>
        <v>189542.21401206884</v>
      </c>
      <c r="AD11" s="24">
        <f t="shared" si="17"/>
        <v>-14125.775987931178</v>
      </c>
      <c r="AE11" s="28">
        <v>161586.06967935443</v>
      </c>
    </row>
    <row r="12" spans="1:37" outlineLevel="2" x14ac:dyDescent="0.25">
      <c r="A12" s="16" t="s">
        <v>41</v>
      </c>
      <c r="B12" s="17">
        <v>199</v>
      </c>
      <c r="C12" s="17">
        <v>43425</v>
      </c>
      <c r="D12" s="18">
        <v>242463</v>
      </c>
      <c r="E12" s="18">
        <v>109181</v>
      </c>
      <c r="F12" s="18">
        <f t="shared" si="3"/>
        <v>351644</v>
      </c>
      <c r="G12" s="18">
        <v>237958</v>
      </c>
      <c r="H12" s="18">
        <v>109201</v>
      </c>
      <c r="I12" s="18">
        <f t="shared" si="4"/>
        <v>347159</v>
      </c>
      <c r="J12" s="18">
        <v>252</v>
      </c>
      <c r="K12" s="19">
        <f t="shared" si="18"/>
        <v>347411</v>
      </c>
      <c r="L12" s="20">
        <v>0.17</v>
      </c>
      <c r="M12" s="21">
        <f t="shared" si="5"/>
        <v>59059.87</v>
      </c>
      <c r="N12" s="31"/>
      <c r="O12" s="23">
        <f t="shared" si="6"/>
        <v>0.16795358373809877</v>
      </c>
      <c r="P12" s="24">
        <f t="shared" si="7"/>
        <v>1218.4070351758794</v>
      </c>
      <c r="Q12" s="24">
        <f t="shared" si="0"/>
        <v>0</v>
      </c>
      <c r="R12" s="25">
        <f t="shared" si="8"/>
        <v>0.15189514775016791</v>
      </c>
      <c r="S12" s="25">
        <f t="shared" si="9"/>
        <v>0</v>
      </c>
      <c r="T12" s="26">
        <f t="shared" si="19"/>
        <v>296.7832663316583</v>
      </c>
      <c r="U12" s="24">
        <f t="shared" si="1"/>
        <v>56140.999608298225</v>
      </c>
      <c r="V12" s="24">
        <f t="shared" si="10"/>
        <v>-2918.8703917017774</v>
      </c>
      <c r="W12" s="27">
        <f t="shared" si="11"/>
        <v>0.16159822115102351</v>
      </c>
      <c r="X12" s="24">
        <f t="shared" si="12"/>
        <v>41218.710000000006</v>
      </c>
      <c r="Y12" s="24">
        <f t="shared" si="2"/>
        <v>8431.5400909090895</v>
      </c>
      <c r="Z12" s="24">
        <f t="shared" si="13"/>
        <v>7908.2944764693248</v>
      </c>
      <c r="AA12" s="24">
        <f t="shared" si="14"/>
        <v>0</v>
      </c>
      <c r="AB12" s="24">
        <f t="shared" si="15"/>
        <v>16339.834567378415</v>
      </c>
      <c r="AC12" s="24">
        <f t="shared" si="16"/>
        <v>57558.54456737842</v>
      </c>
      <c r="AD12" s="24">
        <f t="shared" si="17"/>
        <v>-1501.3254326215829</v>
      </c>
      <c r="AE12" s="28">
        <v>57222.890060344209</v>
      </c>
      <c r="AF12" s="32">
        <v>0.3</v>
      </c>
    </row>
    <row r="13" spans="1:37" outlineLevel="2" x14ac:dyDescent="0.25">
      <c r="A13" s="16" t="s">
        <v>42</v>
      </c>
      <c r="B13" s="17">
        <v>651</v>
      </c>
      <c r="C13" s="17">
        <v>69074</v>
      </c>
      <c r="D13" s="18">
        <v>540772</v>
      </c>
      <c r="E13" s="18">
        <v>134268</v>
      </c>
      <c r="F13" s="18">
        <f t="shared" si="3"/>
        <v>675040</v>
      </c>
      <c r="G13" s="18">
        <v>537626</v>
      </c>
      <c r="H13" s="18">
        <v>134558</v>
      </c>
      <c r="I13" s="18">
        <f t="shared" si="4"/>
        <v>672184</v>
      </c>
      <c r="J13" s="18">
        <v>8811</v>
      </c>
      <c r="K13" s="19">
        <f t="shared" si="18"/>
        <v>680995</v>
      </c>
      <c r="L13" s="20">
        <v>0.17</v>
      </c>
      <c r="M13" s="21">
        <f t="shared" si="5"/>
        <v>115769.15000000001</v>
      </c>
      <c r="N13" s="31"/>
      <c r="O13" s="23">
        <f t="shared" si="6"/>
        <v>0.17149968890732403</v>
      </c>
      <c r="P13" s="24">
        <f t="shared" si="7"/>
        <v>830.678955453149</v>
      </c>
      <c r="Q13" s="24">
        <f t="shared" si="0"/>
        <v>0</v>
      </c>
      <c r="R13" s="25">
        <f t="shared" si="8"/>
        <v>0.11326466025849148</v>
      </c>
      <c r="S13" s="25">
        <f t="shared" si="9"/>
        <v>0</v>
      </c>
      <c r="T13" s="26">
        <f t="shared" si="19"/>
        <v>177.83279569892474</v>
      </c>
      <c r="U13" s="24">
        <f t="shared" si="1"/>
        <v>136768.68593194315</v>
      </c>
      <c r="V13" s="24">
        <f t="shared" si="10"/>
        <v>20999.535931943145</v>
      </c>
      <c r="W13" s="27">
        <f t="shared" si="11"/>
        <v>0.20083654936077822</v>
      </c>
      <c r="X13" s="24">
        <f t="shared" si="12"/>
        <v>91931.24</v>
      </c>
      <c r="Y13" s="24">
        <f t="shared" si="2"/>
        <v>8431.5400909090895</v>
      </c>
      <c r="Z13" s="24">
        <f t="shared" si="13"/>
        <v>25870.852784831812</v>
      </c>
      <c r="AA13" s="24">
        <f t="shared" si="14"/>
        <v>0</v>
      </c>
      <c r="AB13" s="24">
        <f t="shared" si="15"/>
        <v>34302.392875740894</v>
      </c>
      <c r="AC13" s="24">
        <f t="shared" si="16"/>
        <v>126233.63287574091</v>
      </c>
      <c r="AD13" s="24">
        <f t="shared" si="17"/>
        <v>10464.482875740898</v>
      </c>
      <c r="AE13" s="28">
        <v>139404.34857566236</v>
      </c>
    </row>
    <row r="14" spans="1:37" outlineLevel="2" x14ac:dyDescent="0.25">
      <c r="A14" s="16" t="s">
        <v>43</v>
      </c>
      <c r="B14" s="24">
        <v>845</v>
      </c>
      <c r="C14" s="24">
        <v>211904</v>
      </c>
      <c r="D14" s="18">
        <v>794447</v>
      </c>
      <c r="E14" s="18">
        <v>321335</v>
      </c>
      <c r="F14" s="18">
        <f t="shared" si="3"/>
        <v>1115782</v>
      </c>
      <c r="G14" s="18">
        <v>794389</v>
      </c>
      <c r="H14" s="18">
        <v>321385</v>
      </c>
      <c r="I14" s="18">
        <f t="shared" si="4"/>
        <v>1115774</v>
      </c>
      <c r="J14" s="18">
        <v>-8048</v>
      </c>
      <c r="K14" s="19">
        <f t="shared" si="18"/>
        <v>1107726</v>
      </c>
      <c r="L14" s="20">
        <v>0.17</v>
      </c>
      <c r="M14" s="21">
        <f t="shared" si="5"/>
        <v>188313.42</v>
      </c>
      <c r="N14" s="31"/>
      <c r="O14" s="23">
        <f t="shared" si="6"/>
        <v>0.16877259177868079</v>
      </c>
      <c r="P14" s="24">
        <f t="shared" si="7"/>
        <v>940.17396449704142</v>
      </c>
      <c r="Q14" s="24">
        <f t="shared" si="0"/>
        <v>0</v>
      </c>
      <c r="R14" s="25">
        <f t="shared" si="8"/>
        <v>0.21056669094580321</v>
      </c>
      <c r="S14" s="25">
        <f t="shared" si="9"/>
        <v>4.7908290469699605E-2</v>
      </c>
      <c r="T14" s="26">
        <f t="shared" si="19"/>
        <v>222.85611834319528</v>
      </c>
      <c r="U14" s="24">
        <f t="shared" si="1"/>
        <v>391923.14063393511</v>
      </c>
      <c r="V14" s="24">
        <f t="shared" si="10"/>
        <v>203609.7206339351</v>
      </c>
      <c r="W14" s="27">
        <f t="shared" si="11"/>
        <v>0.35380874027867459</v>
      </c>
      <c r="X14" s="24">
        <f t="shared" si="12"/>
        <v>135055.99000000002</v>
      </c>
      <c r="Y14" s="24">
        <f t="shared" si="2"/>
        <v>8431.5400909090895</v>
      </c>
      <c r="Z14" s="24">
        <f t="shared" si="13"/>
        <v>33580.446395058192</v>
      </c>
      <c r="AA14" s="24">
        <f t="shared" si="14"/>
        <v>216192.83802518723</v>
      </c>
      <c r="AB14" s="24">
        <f t="shared" si="15"/>
        <v>258204.8245111545</v>
      </c>
      <c r="AC14" s="24">
        <f t="shared" si="16"/>
        <v>393260.81451115455</v>
      </c>
      <c r="AD14" s="24">
        <f t="shared" si="17"/>
        <v>204947.39451115453</v>
      </c>
      <c r="AE14" s="28">
        <v>399475.87226939143</v>
      </c>
    </row>
    <row r="15" spans="1:37" outlineLevel="2" x14ac:dyDescent="0.25">
      <c r="A15" s="16" t="s">
        <v>44</v>
      </c>
      <c r="B15" s="17">
        <v>349</v>
      </c>
      <c r="C15" s="17">
        <v>103886.6</v>
      </c>
      <c r="D15" s="18">
        <v>470636</v>
      </c>
      <c r="E15" s="18">
        <v>44293</v>
      </c>
      <c r="F15" s="18">
        <f t="shared" si="3"/>
        <v>514929</v>
      </c>
      <c r="G15" s="18">
        <v>462066</v>
      </c>
      <c r="H15" s="18">
        <v>44466</v>
      </c>
      <c r="I15" s="18">
        <f t="shared" si="4"/>
        <v>506532</v>
      </c>
      <c r="J15" s="18">
        <v>-2805</v>
      </c>
      <c r="K15" s="19">
        <f t="shared" si="18"/>
        <v>503727</v>
      </c>
      <c r="L15" s="20">
        <v>0.17</v>
      </c>
      <c r="M15" s="21">
        <f t="shared" si="5"/>
        <v>85633.590000000011</v>
      </c>
      <c r="N15" s="24"/>
      <c r="O15" s="23">
        <f t="shared" si="6"/>
        <v>0.16630174257033495</v>
      </c>
      <c r="P15" s="24">
        <f t="shared" si="7"/>
        <v>1348.5272206303725</v>
      </c>
      <c r="Q15" s="24">
        <f t="shared" si="0"/>
        <v>0</v>
      </c>
      <c r="R15" s="25">
        <f t="shared" si="8"/>
        <v>0.18082247765362061</v>
      </c>
      <c r="S15" s="25">
        <f t="shared" si="9"/>
        <v>1.8164077177517002E-2</v>
      </c>
      <c r="T15" s="26">
        <f t="shared" si="19"/>
        <v>245.36845272206307</v>
      </c>
      <c r="U15" s="24">
        <f t="shared" si="1"/>
        <v>166517.42335058923</v>
      </c>
      <c r="V15" s="24">
        <f t="shared" si="10"/>
        <v>80883.833350589222</v>
      </c>
      <c r="W15" s="27">
        <f t="shared" si="11"/>
        <v>0.33057077216545716</v>
      </c>
      <c r="X15" s="24">
        <f t="shared" si="12"/>
        <v>80008.12000000001</v>
      </c>
      <c r="Y15" s="24">
        <f t="shared" si="2"/>
        <v>8431.5400909090895</v>
      </c>
      <c r="Z15" s="24">
        <f t="shared" si="13"/>
        <v>13869.320463757762</v>
      </c>
      <c r="AA15" s="24">
        <f t="shared" si="14"/>
        <v>81967.929905568089</v>
      </c>
      <c r="AB15" s="24">
        <f t="shared" si="15"/>
        <v>104268.79046023493</v>
      </c>
      <c r="AC15" s="24">
        <f t="shared" si="16"/>
        <v>184276.91046023494</v>
      </c>
      <c r="AD15" s="24">
        <f t="shared" si="17"/>
        <v>98643.320460234929</v>
      </c>
      <c r="AE15" s="28">
        <v>169726.37245515193</v>
      </c>
      <c r="AF15" s="29"/>
      <c r="AG15" s="29"/>
    </row>
    <row r="16" spans="1:37" outlineLevel="2" x14ac:dyDescent="0.25">
      <c r="A16" s="16" t="s">
        <v>45</v>
      </c>
      <c r="B16" s="17">
        <v>388</v>
      </c>
      <c r="C16" s="17">
        <v>68974</v>
      </c>
      <c r="D16" s="18">
        <v>367690</v>
      </c>
      <c r="E16" s="18">
        <v>74970</v>
      </c>
      <c r="F16" s="18">
        <f t="shared" si="3"/>
        <v>442660</v>
      </c>
      <c r="G16" s="18">
        <v>368405</v>
      </c>
      <c r="H16" s="18">
        <v>75070</v>
      </c>
      <c r="I16" s="18">
        <f t="shared" si="4"/>
        <v>443475</v>
      </c>
      <c r="J16" s="18">
        <v>0</v>
      </c>
      <c r="K16" s="19">
        <f t="shared" si="18"/>
        <v>443475</v>
      </c>
      <c r="L16" s="20">
        <v>0.17</v>
      </c>
      <c r="M16" s="21">
        <f t="shared" si="5"/>
        <v>75390.75</v>
      </c>
      <c r="N16" s="31"/>
      <c r="O16" s="23">
        <f t="shared" si="6"/>
        <v>0.17031299417159898</v>
      </c>
      <c r="P16" s="24">
        <f t="shared" si="7"/>
        <v>947.65463917525778</v>
      </c>
      <c r="Q16" s="24">
        <f t="shared" si="0"/>
        <v>0</v>
      </c>
      <c r="R16" s="25">
        <f t="shared" si="8"/>
        <v>0.15795668981184618</v>
      </c>
      <c r="S16" s="25">
        <f t="shared" si="9"/>
        <v>0</v>
      </c>
      <c r="T16" s="26">
        <f t="shared" si="19"/>
        <v>194.30605670103094</v>
      </c>
      <c r="U16" s="24">
        <f t="shared" si="1"/>
        <v>89854.788801149756</v>
      </c>
      <c r="V16" s="24">
        <f t="shared" si="10"/>
        <v>14464.038801149756</v>
      </c>
      <c r="W16" s="27">
        <f t="shared" si="11"/>
        <v>0.20261522927143527</v>
      </c>
      <c r="X16" s="24">
        <f t="shared" si="12"/>
        <v>62507.3</v>
      </c>
      <c r="Y16" s="24">
        <f t="shared" si="2"/>
        <v>8431.5400909090895</v>
      </c>
      <c r="Z16" s="24">
        <f t="shared" si="13"/>
        <v>15419.187220452755</v>
      </c>
      <c r="AA16" s="24">
        <f t="shared" si="14"/>
        <v>0</v>
      </c>
      <c r="AB16" s="24">
        <f t="shared" si="15"/>
        <v>23850.727311361847</v>
      </c>
      <c r="AC16" s="24">
        <f t="shared" si="16"/>
        <v>86358.027311361846</v>
      </c>
      <c r="AD16" s="24">
        <f t="shared" si="17"/>
        <v>10967.277311361846</v>
      </c>
      <c r="AE16" s="28">
        <v>91586.376032457323</v>
      </c>
    </row>
    <row r="17" spans="1:33" outlineLevel="2" x14ac:dyDescent="0.25">
      <c r="A17" s="16" t="s">
        <v>46</v>
      </c>
      <c r="B17" s="24">
        <v>609</v>
      </c>
      <c r="C17" s="24">
        <v>82416</v>
      </c>
      <c r="D17" s="18">
        <v>505605</v>
      </c>
      <c r="E17" s="18">
        <v>176350</v>
      </c>
      <c r="F17" s="18">
        <f t="shared" si="3"/>
        <v>681955</v>
      </c>
      <c r="G17" s="18">
        <v>505646</v>
      </c>
      <c r="H17" s="18">
        <v>176350</v>
      </c>
      <c r="I17" s="18">
        <f t="shared" si="4"/>
        <v>681996</v>
      </c>
      <c r="J17" s="18">
        <v>-1755</v>
      </c>
      <c r="K17" s="19">
        <f t="shared" si="18"/>
        <v>680241</v>
      </c>
      <c r="L17" s="20">
        <v>0.17</v>
      </c>
      <c r="M17" s="21">
        <f t="shared" si="5"/>
        <v>115640.97</v>
      </c>
      <c r="N17" s="31"/>
      <c r="O17" s="23">
        <f t="shared" si="6"/>
        <v>0.16957272840583323</v>
      </c>
      <c r="P17" s="24">
        <f t="shared" si="7"/>
        <v>830.22167487684726</v>
      </c>
      <c r="Q17" s="24">
        <f t="shared" si="0"/>
        <v>0</v>
      </c>
      <c r="R17" s="25">
        <f t="shared" si="8"/>
        <v>0.14015825965399195</v>
      </c>
      <c r="S17" s="25">
        <f t="shared" si="9"/>
        <v>0</v>
      </c>
      <c r="T17" s="26">
        <f t="shared" si="19"/>
        <v>189.88665024630541</v>
      </c>
      <c r="U17" s="24">
        <f t="shared" si="1"/>
        <v>129276.73277797614</v>
      </c>
      <c r="V17" s="24">
        <f t="shared" si="10"/>
        <v>13635.762777976139</v>
      </c>
      <c r="W17" s="27">
        <f t="shared" si="11"/>
        <v>0.19004548796378951</v>
      </c>
      <c r="X17" s="24">
        <f t="shared" si="12"/>
        <v>85952.85</v>
      </c>
      <c r="Y17" s="24">
        <f t="shared" si="2"/>
        <v>8431.5400909090895</v>
      </c>
      <c r="Z17" s="24">
        <f t="shared" si="13"/>
        <v>24201.765508391054</v>
      </c>
      <c r="AA17" s="24">
        <f t="shared" si="14"/>
        <v>0</v>
      </c>
      <c r="AB17" s="24">
        <f t="shared" si="15"/>
        <v>32633.30559930014</v>
      </c>
      <c r="AC17" s="24">
        <f t="shared" si="16"/>
        <v>118586.15559930014</v>
      </c>
      <c r="AD17" s="24">
        <f t="shared" si="17"/>
        <v>2945.1855993001373</v>
      </c>
      <c r="AE17" s="28">
        <v>131768.01835963721</v>
      </c>
      <c r="AF17" s="30" t="s">
        <v>47</v>
      </c>
      <c r="AG17" s="30" t="s">
        <v>48</v>
      </c>
    </row>
    <row r="18" spans="1:33" outlineLevel="2" x14ac:dyDescent="0.25">
      <c r="A18" s="16" t="s">
        <v>49</v>
      </c>
      <c r="B18" s="17">
        <v>659</v>
      </c>
      <c r="C18" s="17">
        <v>137042</v>
      </c>
      <c r="D18" s="18">
        <v>645761</v>
      </c>
      <c r="E18" s="18">
        <v>351920</v>
      </c>
      <c r="F18" s="18">
        <f t="shared" si="3"/>
        <v>997681</v>
      </c>
      <c r="G18" s="18">
        <v>645761</v>
      </c>
      <c r="H18" s="18">
        <v>351920</v>
      </c>
      <c r="I18" s="18">
        <f t="shared" si="4"/>
        <v>997681</v>
      </c>
      <c r="J18" s="18">
        <v>0</v>
      </c>
      <c r="K18" s="19">
        <f t="shared" si="18"/>
        <v>997681</v>
      </c>
      <c r="L18" s="20">
        <v>0.17</v>
      </c>
      <c r="M18" s="21">
        <f t="shared" si="5"/>
        <v>169605.77000000002</v>
      </c>
      <c r="N18" s="31"/>
      <c r="O18" s="23">
        <f t="shared" si="6"/>
        <v>0.17</v>
      </c>
      <c r="P18" s="24">
        <f t="shared" si="7"/>
        <v>979.91047040971171</v>
      </c>
      <c r="Q18" s="24">
        <f t="shared" si="0"/>
        <v>0</v>
      </c>
      <c r="R18" s="25">
        <f t="shared" si="8"/>
        <v>0.17506575728503851</v>
      </c>
      <c r="S18" s="25">
        <f t="shared" si="9"/>
        <v>1.24073568089349E-2</v>
      </c>
      <c r="T18" s="26">
        <f t="shared" si="19"/>
        <v>257.36839150227621</v>
      </c>
      <c r="U18" s="24">
        <f t="shared" si="1"/>
        <v>195313.75599006121</v>
      </c>
      <c r="V18" s="24">
        <f t="shared" si="10"/>
        <v>25707.985990061192</v>
      </c>
      <c r="W18" s="27">
        <f t="shared" si="11"/>
        <v>0.19576774138232683</v>
      </c>
      <c r="X18" s="24">
        <f t="shared" si="12"/>
        <v>109779.37000000001</v>
      </c>
      <c r="Y18" s="24">
        <f t="shared" si="2"/>
        <v>8431.5400909090895</v>
      </c>
      <c r="Z18" s="24">
        <f t="shared" si="13"/>
        <v>26188.774170820529</v>
      </c>
      <c r="AA18" s="24">
        <f t="shared" si="14"/>
        <v>55989.926891907853</v>
      </c>
      <c r="AB18" s="24">
        <f t="shared" si="15"/>
        <v>90610.241153637471</v>
      </c>
      <c r="AC18" s="24">
        <f t="shared" si="16"/>
        <v>200389.61115363747</v>
      </c>
      <c r="AD18" s="24">
        <f t="shared" si="17"/>
        <v>30783.841153637448</v>
      </c>
      <c r="AE18" s="28">
        <v>199077.63780964416</v>
      </c>
    </row>
    <row r="19" spans="1:33" outlineLevel="2" x14ac:dyDescent="0.25">
      <c r="A19" s="16" t="s">
        <v>50</v>
      </c>
      <c r="B19" s="17">
        <v>362</v>
      </c>
      <c r="C19" s="17">
        <v>57864</v>
      </c>
      <c r="D19" s="18">
        <v>424141</v>
      </c>
      <c r="E19" s="18">
        <v>136567</v>
      </c>
      <c r="F19" s="18">
        <f t="shared" si="3"/>
        <v>560708</v>
      </c>
      <c r="G19" s="18">
        <v>425004</v>
      </c>
      <c r="H19" s="18">
        <v>136954</v>
      </c>
      <c r="I19" s="18">
        <f t="shared" si="4"/>
        <v>561958</v>
      </c>
      <c r="J19" s="18">
        <v>661</v>
      </c>
      <c r="K19" s="19">
        <f t="shared" si="18"/>
        <v>562619</v>
      </c>
      <c r="L19" s="20">
        <v>0.17</v>
      </c>
      <c r="M19" s="21">
        <f t="shared" si="5"/>
        <v>95645.23000000001</v>
      </c>
      <c r="N19" s="31"/>
      <c r="O19" s="23">
        <f t="shared" si="6"/>
        <v>0.17057939248236159</v>
      </c>
      <c r="P19" s="24">
        <f t="shared" si="7"/>
        <v>1171.6602209944751</v>
      </c>
      <c r="Q19" s="24">
        <f t="shared" si="0"/>
        <v>0</v>
      </c>
      <c r="R19" s="25">
        <f t="shared" si="8"/>
        <v>0.12004854721424052</v>
      </c>
      <c r="S19" s="25">
        <f t="shared" si="9"/>
        <v>0</v>
      </c>
      <c r="T19" s="26">
        <f t="shared" si="19"/>
        <v>264.21334254143648</v>
      </c>
      <c r="U19" s="24">
        <f t="shared" si="1"/>
        <v>85216.913039170176</v>
      </c>
      <c r="V19" s="24">
        <f t="shared" si="10"/>
        <v>-10428.316960829834</v>
      </c>
      <c r="W19" s="27">
        <f t="shared" si="11"/>
        <v>0.15146469109498645</v>
      </c>
      <c r="X19" s="24">
        <f t="shared" si="12"/>
        <v>72103.97</v>
      </c>
      <c r="Y19" s="24">
        <f t="shared" si="2"/>
        <v>8431.5400909090895</v>
      </c>
      <c r="Z19" s="24">
        <f t="shared" si="13"/>
        <v>14385.942715989426</v>
      </c>
      <c r="AA19" s="24">
        <f t="shared" si="14"/>
        <v>0</v>
      </c>
      <c r="AB19" s="24">
        <f t="shared" si="15"/>
        <v>22817.482806898515</v>
      </c>
      <c r="AC19" s="24">
        <f t="shared" si="16"/>
        <v>94921.452806898509</v>
      </c>
      <c r="AD19" s="24">
        <f t="shared" si="17"/>
        <v>-723.77719310150133</v>
      </c>
      <c r="AE19" s="28">
        <v>86859.123993965579</v>
      </c>
    </row>
    <row r="20" spans="1:33" outlineLevel="2" x14ac:dyDescent="0.25">
      <c r="A20" s="16" t="s">
        <v>51</v>
      </c>
      <c r="B20" s="24">
        <v>108</v>
      </c>
      <c r="C20" s="24">
        <v>0</v>
      </c>
      <c r="D20" s="18">
        <v>77351</v>
      </c>
      <c r="E20" s="18">
        <v>74627</v>
      </c>
      <c r="F20" s="18">
        <f t="shared" si="3"/>
        <v>151978</v>
      </c>
      <c r="G20" s="18">
        <v>77485</v>
      </c>
      <c r="H20" s="18">
        <v>74802</v>
      </c>
      <c r="I20" s="18">
        <f t="shared" si="4"/>
        <v>152287</v>
      </c>
      <c r="J20" s="18">
        <v>0</v>
      </c>
      <c r="K20" s="19">
        <f t="shared" si="18"/>
        <v>152287</v>
      </c>
      <c r="L20" s="20">
        <v>0.17</v>
      </c>
      <c r="M20" s="21">
        <f t="shared" si="5"/>
        <v>25888.79</v>
      </c>
      <c r="N20" s="31"/>
      <c r="O20" s="23">
        <f t="shared" si="6"/>
        <v>0.1703456421324139</v>
      </c>
      <c r="P20" s="24">
        <f t="shared" si="7"/>
        <v>716.21296296296293</v>
      </c>
      <c r="Q20" s="24">
        <f t="shared" si="0"/>
        <v>0</v>
      </c>
      <c r="R20" s="25">
        <f t="shared" si="8"/>
        <v>0</v>
      </c>
      <c r="S20" s="25">
        <f t="shared" si="9"/>
        <v>0</v>
      </c>
      <c r="T20" s="26">
        <f t="shared" si="19"/>
        <v>239.71101851851853</v>
      </c>
      <c r="U20" s="24">
        <f t="shared" si="1"/>
        <v>39908.434441369704</v>
      </c>
      <c r="V20" s="24">
        <f t="shared" si="10"/>
        <v>14019.644441369703</v>
      </c>
      <c r="W20" s="27">
        <f t="shared" si="11"/>
        <v>0.26206067780814979</v>
      </c>
      <c r="X20" s="24">
        <f t="shared" si="12"/>
        <v>13149.67</v>
      </c>
      <c r="Y20" s="24">
        <f t="shared" si="2"/>
        <v>8431.5400909090895</v>
      </c>
      <c r="Z20" s="24">
        <f t="shared" si="13"/>
        <v>4291.938710847674</v>
      </c>
      <c r="AA20" s="24">
        <f t="shared" si="14"/>
        <v>0</v>
      </c>
      <c r="AB20" s="24">
        <f t="shared" si="15"/>
        <v>12723.478801756763</v>
      </c>
      <c r="AC20" s="24">
        <f t="shared" si="16"/>
        <v>25873.148801756761</v>
      </c>
      <c r="AD20" s="24">
        <f t="shared" si="17"/>
        <v>-15.641198243240069</v>
      </c>
      <c r="AE20" s="28">
        <v>40677.507925623082</v>
      </c>
    </row>
    <row r="21" spans="1:33" outlineLevel="2" x14ac:dyDescent="0.25">
      <c r="A21" s="16" t="s">
        <v>52</v>
      </c>
      <c r="B21" s="24">
        <v>361</v>
      </c>
      <c r="C21" s="24">
        <v>71895</v>
      </c>
      <c r="D21" s="18">
        <v>617208</v>
      </c>
      <c r="E21" s="18">
        <v>36909</v>
      </c>
      <c r="F21" s="18">
        <f t="shared" si="3"/>
        <v>654117</v>
      </c>
      <c r="G21" s="18">
        <v>572817</v>
      </c>
      <c r="H21" s="18">
        <v>36909</v>
      </c>
      <c r="I21" s="18">
        <f t="shared" si="4"/>
        <v>609726</v>
      </c>
      <c r="J21" s="18">
        <v>38070</v>
      </c>
      <c r="K21" s="19">
        <f t="shared" si="18"/>
        <v>647796</v>
      </c>
      <c r="L21" s="20">
        <v>0.17</v>
      </c>
      <c r="M21" s="21">
        <f t="shared" si="5"/>
        <v>110125.32</v>
      </c>
      <c r="N21" s="24"/>
      <c r="O21" s="23">
        <f t="shared" si="6"/>
        <v>0.16835722049725049</v>
      </c>
      <c r="P21" s="24">
        <f t="shared" si="7"/>
        <v>1709.7174515235456</v>
      </c>
      <c r="Q21" s="24">
        <f t="shared" si="0"/>
        <v>581.13079152211731</v>
      </c>
      <c r="R21" s="25">
        <f t="shared" si="8"/>
        <v>0.10433128284160713</v>
      </c>
      <c r="S21" s="25">
        <f t="shared" si="9"/>
        <v>0</v>
      </c>
      <c r="T21" s="26">
        <f t="shared" si="19"/>
        <v>305.0562880886427</v>
      </c>
      <c r="U21" s="24">
        <f t="shared" si="1"/>
        <v>216833.9729768036</v>
      </c>
      <c r="V21" s="24">
        <f t="shared" si="10"/>
        <v>106708.6529768036</v>
      </c>
      <c r="W21" s="27">
        <f t="shared" si="11"/>
        <v>0.33472570527882789</v>
      </c>
      <c r="X21" s="24">
        <f t="shared" si="12"/>
        <v>104925.36</v>
      </c>
      <c r="Y21" s="24">
        <f t="shared" si="2"/>
        <v>8431.5400909090895</v>
      </c>
      <c r="Z21" s="24">
        <f t="shared" si="13"/>
        <v>14346.202542740837</v>
      </c>
      <c r="AA21" s="24">
        <f t="shared" si="14"/>
        <v>0</v>
      </c>
      <c r="AB21" s="24">
        <f t="shared" si="15"/>
        <v>22777.742633649927</v>
      </c>
      <c r="AC21" s="24">
        <f t="shared" si="16"/>
        <v>127703.10263364992</v>
      </c>
      <c r="AD21" s="24">
        <f t="shared" si="17"/>
        <v>17577.782633649913</v>
      </c>
      <c r="AE21" s="28">
        <v>221012.56984325708</v>
      </c>
    </row>
    <row r="22" spans="1:33" outlineLevel="2" x14ac:dyDescent="0.25">
      <c r="A22" s="16" t="s">
        <v>53</v>
      </c>
      <c r="B22" s="24">
        <v>980</v>
      </c>
      <c r="C22" s="24">
        <v>321584</v>
      </c>
      <c r="D22" s="18">
        <v>1654009</v>
      </c>
      <c r="E22" s="18"/>
      <c r="F22" s="18">
        <f t="shared" si="3"/>
        <v>1654009</v>
      </c>
      <c r="G22" s="18">
        <v>1572418</v>
      </c>
      <c r="H22" s="18"/>
      <c r="I22" s="18">
        <f t="shared" si="4"/>
        <v>1572418</v>
      </c>
      <c r="J22" s="18">
        <v>61113</v>
      </c>
      <c r="K22" s="19">
        <f t="shared" si="18"/>
        <v>1633531</v>
      </c>
      <c r="L22" s="33">
        <v>0.3</v>
      </c>
      <c r="M22" s="21">
        <f t="shared" si="5"/>
        <v>490059.3</v>
      </c>
      <c r="N22" s="24">
        <v>238000</v>
      </c>
      <c r="O22" s="23">
        <f t="shared" si="6"/>
        <v>0.44017856009247835</v>
      </c>
      <c r="P22" s="24">
        <f t="shared" si="7"/>
        <v>1687.7642857142857</v>
      </c>
      <c r="Q22" s="24">
        <f t="shared" si="0"/>
        <v>559.17762571285743</v>
      </c>
      <c r="R22" s="25">
        <f t="shared" si="8"/>
        <v>0.16277846702230672</v>
      </c>
      <c r="S22" s="25">
        <f t="shared" si="9"/>
        <v>1.2006654620311252E-4</v>
      </c>
      <c r="T22" s="26">
        <f t="shared" si="19"/>
        <v>742.91765306122454</v>
      </c>
      <c r="U22" s="24">
        <f t="shared" si="1"/>
        <v>322825.03759540292</v>
      </c>
      <c r="V22" s="24">
        <f t="shared" si="10"/>
        <v>-405234.26240459707</v>
      </c>
      <c r="W22" s="27">
        <f t="shared" si="11"/>
        <v>0.19762406565617849</v>
      </c>
      <c r="X22" s="24">
        <f t="shared" si="12"/>
        <v>281181.53000000003</v>
      </c>
      <c r="Y22" s="24">
        <f t="shared" si="2"/>
        <v>8431.5400909090895</v>
      </c>
      <c r="Z22" s="24">
        <f t="shared" si="13"/>
        <v>38945.369783617782</v>
      </c>
      <c r="AA22" s="24">
        <f t="shared" si="14"/>
        <v>541.81702417351823</v>
      </c>
      <c r="AB22" s="24">
        <f t="shared" si="15"/>
        <v>47918.726898700392</v>
      </c>
      <c r="AC22" s="24">
        <f t="shared" si="16"/>
        <v>329100.25689870043</v>
      </c>
      <c r="AD22" s="24">
        <f t="shared" si="17"/>
        <v>-398959.04310129955</v>
      </c>
      <c r="AE22" s="28">
        <v>329046.18307362183</v>
      </c>
    </row>
    <row r="23" spans="1:33" outlineLevel="2" x14ac:dyDescent="0.25">
      <c r="A23" s="16" t="s">
        <v>54</v>
      </c>
      <c r="B23" s="24">
        <v>1353</v>
      </c>
      <c r="C23" s="24">
        <v>420559</v>
      </c>
      <c r="D23" s="18">
        <v>1193055</v>
      </c>
      <c r="E23" s="18"/>
      <c r="F23" s="18">
        <f t="shared" si="3"/>
        <v>1193055</v>
      </c>
      <c r="G23" s="18">
        <v>1063500</v>
      </c>
      <c r="H23" s="18"/>
      <c r="I23" s="18">
        <f t="shared" si="4"/>
        <v>1063500</v>
      </c>
      <c r="J23" s="18">
        <v>111194</v>
      </c>
      <c r="K23" s="19">
        <f t="shared" si="18"/>
        <v>1174694</v>
      </c>
      <c r="L23" s="34">
        <v>0</v>
      </c>
      <c r="M23" s="21">
        <f t="shared" si="5"/>
        <v>0</v>
      </c>
      <c r="N23" s="24">
        <v>760000</v>
      </c>
      <c r="O23" s="23">
        <f t="shared" si="6"/>
        <v>0.63702008708735136</v>
      </c>
      <c r="P23" s="24">
        <f t="shared" si="7"/>
        <v>881.78492239467846</v>
      </c>
      <c r="Q23" s="24">
        <f t="shared" si="0"/>
        <v>0</v>
      </c>
      <c r="R23" s="25">
        <f t="shared" si="8"/>
        <v>0.26063172481151009</v>
      </c>
      <c r="S23" s="25">
        <f t="shared" si="9"/>
        <v>9.7973324335406481E-2</v>
      </c>
      <c r="T23" s="26">
        <f t="shared" si="19"/>
        <v>561.7147080561715</v>
      </c>
      <c r="U23" s="24">
        <f t="shared" si="1"/>
        <v>713017.56523242162</v>
      </c>
      <c r="V23" s="24">
        <f t="shared" si="10"/>
        <v>-46982.434767578379</v>
      </c>
      <c r="W23" s="27">
        <f t="shared" si="11"/>
        <v>0.60698153326093574</v>
      </c>
      <c r="X23" s="24">
        <f t="shared" si="12"/>
        <v>202819.35</v>
      </c>
      <c r="Y23" s="24">
        <f t="shared" si="2"/>
        <v>8431.5400909090895</v>
      </c>
      <c r="Z23" s="24">
        <f t="shared" si="13"/>
        <v>53768.454405341698</v>
      </c>
      <c r="AA23" s="24">
        <f t="shared" si="14"/>
        <v>442118.28122379002</v>
      </c>
      <c r="AB23" s="24">
        <f t="shared" si="15"/>
        <v>504318.27572004072</v>
      </c>
      <c r="AC23" s="24">
        <f t="shared" si="16"/>
        <v>707137.62572004076</v>
      </c>
      <c r="AD23" s="24">
        <f t="shared" si="17"/>
        <v>-52862.374279959244</v>
      </c>
      <c r="AE23" s="28">
        <v>726758.09178784862</v>
      </c>
    </row>
    <row r="24" spans="1:33" outlineLevel="2" x14ac:dyDescent="0.25">
      <c r="A24" s="16" t="s">
        <v>55</v>
      </c>
      <c r="B24" s="24">
        <v>373</v>
      </c>
      <c r="C24" s="24">
        <v>90344</v>
      </c>
      <c r="D24" s="18">
        <v>425902</v>
      </c>
      <c r="E24" s="18"/>
      <c r="F24" s="18">
        <f t="shared" si="3"/>
        <v>425902</v>
      </c>
      <c r="G24" s="18">
        <v>409899</v>
      </c>
      <c r="H24" s="18"/>
      <c r="I24" s="18">
        <f t="shared" si="4"/>
        <v>409899</v>
      </c>
      <c r="J24" s="18">
        <v>20441</v>
      </c>
      <c r="K24" s="19">
        <f t="shared" si="18"/>
        <v>430340</v>
      </c>
      <c r="L24" s="34">
        <v>0</v>
      </c>
      <c r="M24" s="21">
        <f t="shared" si="5"/>
        <v>0</v>
      </c>
      <c r="N24" s="24">
        <v>320000</v>
      </c>
      <c r="O24" s="23">
        <f t="shared" si="6"/>
        <v>0.75134655390207139</v>
      </c>
      <c r="P24" s="24">
        <f t="shared" si="7"/>
        <v>1141.8284182305631</v>
      </c>
      <c r="Q24" s="24">
        <f>IF(P24&gt;1.2*$P$26,P24-$P$26,0)</f>
        <v>0</v>
      </c>
      <c r="R24" s="25">
        <f t="shared" si="8"/>
        <v>0.17500184020796286</v>
      </c>
      <c r="S24" s="25">
        <f t="shared" si="9"/>
        <v>1.2343439731859251E-2</v>
      </c>
      <c r="T24" s="26">
        <f t="shared" si="19"/>
        <v>857.9088471849866</v>
      </c>
      <c r="U24" s="24">
        <f t="shared" si="1"/>
        <v>144002.87640668126</v>
      </c>
      <c r="V24" s="24">
        <f t="shared" si="10"/>
        <v>-175997.12359331874</v>
      </c>
      <c r="W24" s="27">
        <f t="shared" si="11"/>
        <v>0.33462582238853295</v>
      </c>
      <c r="X24" s="24">
        <f t="shared" si="12"/>
        <v>72403.340000000011</v>
      </c>
      <c r="Y24" s="24">
        <f t="shared" si="2"/>
        <v>8431.5400909090895</v>
      </c>
      <c r="Z24" s="24">
        <f t="shared" si="13"/>
        <v>14823.084621723912</v>
      </c>
      <c r="AA24" s="24">
        <f t="shared" si="14"/>
        <v>55701.492173077742</v>
      </c>
      <c r="AB24" s="24">
        <f t="shared" si="15"/>
        <v>78956.11688571074</v>
      </c>
      <c r="AC24" s="24">
        <f t="shared" si="16"/>
        <v>151359.45688571077</v>
      </c>
      <c r="AD24" s="24">
        <f t="shared" si="17"/>
        <v>-168640.54311428923</v>
      </c>
      <c r="AE24" s="28">
        <v>146777.94878049984</v>
      </c>
    </row>
    <row r="25" spans="1:33" outlineLevel="2" x14ac:dyDescent="0.25">
      <c r="A25" s="35" t="s">
        <v>56</v>
      </c>
      <c r="B25" s="36">
        <v>616</v>
      </c>
      <c r="C25" s="36">
        <v>174346</v>
      </c>
      <c r="D25" s="37">
        <v>1226334</v>
      </c>
      <c r="E25" s="37"/>
      <c r="F25" s="37">
        <f t="shared" si="3"/>
        <v>1226334</v>
      </c>
      <c r="G25" s="37">
        <v>1169743</v>
      </c>
      <c r="H25" s="37"/>
      <c r="I25" s="37">
        <f t="shared" si="4"/>
        <v>1169743</v>
      </c>
      <c r="J25" s="37">
        <v>70375</v>
      </c>
      <c r="K25" s="38">
        <f t="shared" si="18"/>
        <v>1240118</v>
      </c>
      <c r="L25" s="39">
        <v>0</v>
      </c>
      <c r="M25" s="40">
        <f t="shared" si="5"/>
        <v>0</v>
      </c>
      <c r="N25" s="41">
        <v>300000</v>
      </c>
      <c r="O25" s="23">
        <f t="shared" si="6"/>
        <v>0.2446315604068712</v>
      </c>
      <c r="P25" s="24">
        <f t="shared" si="7"/>
        <v>1990.8019480519481</v>
      </c>
      <c r="Q25" s="24">
        <f>IF(P25&gt;1.2*$P$26,P25-$P$26,0)</f>
        <v>862.2152880505198</v>
      </c>
      <c r="R25" s="25">
        <f t="shared" si="8"/>
        <v>0.12447239912042722</v>
      </c>
      <c r="S25" s="25">
        <f t="shared" si="9"/>
        <v>0</v>
      </c>
      <c r="T25" s="26">
        <f t="shared" si="19"/>
        <v>487.01298701298703</v>
      </c>
      <c r="U25" s="24">
        <f>+$N$28*$T$29*1/$A$26+B25/$B$26*$T$30*$N$28+$N$28*$T$31*I25/$I$26+S25/$S$26*$N$28*$T$32+Q25/$Q$26*$N$28*$T$33</f>
        <v>326068.36531315546</v>
      </c>
      <c r="V25" s="24">
        <f t="shared" si="10"/>
        <v>26068.36531315546</v>
      </c>
      <c r="W25" s="27">
        <f t="shared" si="11"/>
        <v>0.26293333804779501</v>
      </c>
      <c r="X25" s="24">
        <f t="shared" si="12"/>
        <v>208476.78000000003</v>
      </c>
      <c r="Y25" s="24">
        <f>+($N$28-$X$26)*0.1/$A$26</f>
        <v>8431.5400909090895</v>
      </c>
      <c r="Z25" s="24">
        <f t="shared" si="13"/>
        <v>24479.946721131178</v>
      </c>
      <c r="AA25" s="24">
        <f t="shared" si="14"/>
        <v>0</v>
      </c>
      <c r="AB25" s="24">
        <f t="shared" si="15"/>
        <v>32911.486812040261</v>
      </c>
      <c r="AC25" s="24">
        <f t="shared" si="16"/>
        <v>241388.2668120403</v>
      </c>
      <c r="AD25" s="24">
        <f t="shared" si="17"/>
        <v>-58611.733187959704</v>
      </c>
      <c r="AE25" s="28">
        <v>332352.01280087139</v>
      </c>
    </row>
    <row r="26" spans="1:33" x14ac:dyDescent="0.25">
      <c r="A26" s="42">
        <f>COUNTA(A4:A25)</f>
        <v>22</v>
      </c>
      <c r="B26" s="43">
        <f t="shared" ref="B26:K26" si="20">SUM(B4:B25)</f>
        <v>14003</v>
      </c>
      <c r="C26" s="43">
        <f t="shared" si="20"/>
        <v>3069939.6</v>
      </c>
      <c r="D26" s="43">
        <f t="shared" si="20"/>
        <v>15803599</v>
      </c>
      <c r="E26" s="43">
        <f t="shared" si="20"/>
        <v>3107668</v>
      </c>
      <c r="F26" s="43">
        <f t="shared" si="20"/>
        <v>18911267</v>
      </c>
      <c r="G26" s="43">
        <f t="shared" si="20"/>
        <v>15415720</v>
      </c>
      <c r="H26" s="43">
        <f t="shared" si="20"/>
        <v>3109169</v>
      </c>
      <c r="I26" s="43">
        <f t="shared" si="20"/>
        <v>18524889</v>
      </c>
      <c r="J26" s="43">
        <f t="shared" si="20"/>
        <v>268449</v>
      </c>
      <c r="K26" s="43">
        <f t="shared" si="20"/>
        <v>18793338</v>
      </c>
      <c r="L26" s="44"/>
      <c r="M26" s="45">
        <f>SUM(M4:M25)</f>
        <v>2923550.6499999994</v>
      </c>
      <c r="N26" s="45">
        <f>SUM(N4:N25)</f>
        <v>1618000</v>
      </c>
      <c r="O26" s="46"/>
      <c r="P26" s="24">
        <f t="shared" si="7"/>
        <v>1128.5866600014283</v>
      </c>
      <c r="Q26" s="24">
        <f>SUM(Q4:Q25)</f>
        <v>2002.5237052854945</v>
      </c>
      <c r="R26" s="25">
        <f t="shared" si="8"/>
        <v>0.16265840047610361</v>
      </c>
      <c r="S26" s="47">
        <f>SUM(S4:S25)</f>
        <v>0.24663244704265871</v>
      </c>
      <c r="T26" s="26">
        <f t="shared" si="19"/>
        <v>324.32697636220809</v>
      </c>
      <c r="U26" s="48">
        <f>SUM(U4:U25)</f>
        <v>4541550.6499999994</v>
      </c>
      <c r="V26" s="48">
        <f>SUM(V4:V25)</f>
        <v>-6.4028427004814148E-10</v>
      </c>
      <c r="W26" s="49"/>
      <c r="X26" s="48">
        <f t="shared" ref="X26:AD26" si="21">SUM(X4:X25)</f>
        <v>2686611.83</v>
      </c>
      <c r="Y26" s="48">
        <f t="shared" si="21"/>
        <v>185493.88199999987</v>
      </c>
      <c r="Z26" s="48">
        <f t="shared" si="21"/>
        <v>556481.64599999995</v>
      </c>
      <c r="AA26" s="48">
        <f t="shared" si="21"/>
        <v>1112963.2919999997</v>
      </c>
      <c r="AB26" s="48">
        <f t="shared" si="21"/>
        <v>1854938.8199999994</v>
      </c>
      <c r="AC26" s="48">
        <f t="shared" si="21"/>
        <v>4541550.6499999994</v>
      </c>
      <c r="AD26" s="48">
        <f t="shared" si="21"/>
        <v>-4.6566128730773926E-10</v>
      </c>
      <c r="AE26" s="49">
        <v>4629070.6499999994</v>
      </c>
    </row>
    <row r="27" spans="1:33" x14ac:dyDescent="0.25">
      <c r="N27" s="52">
        <f>+(N26+M26)/K26</f>
        <v>0.24165747724007303</v>
      </c>
      <c r="O27" s="52"/>
    </row>
    <row r="28" spans="1:33" x14ac:dyDescent="0.25">
      <c r="K28" s="53"/>
      <c r="L28" s="54"/>
      <c r="M28" s="55" t="s">
        <v>57</v>
      </c>
      <c r="N28" s="56">
        <f>+N26+M26</f>
        <v>4541550.6499999994</v>
      </c>
      <c r="O28" s="57"/>
    </row>
    <row r="29" spans="1:33" x14ac:dyDescent="0.25">
      <c r="K29" s="58"/>
      <c r="P29" s="59" t="s">
        <v>58</v>
      </c>
      <c r="Q29" s="59"/>
      <c r="R29" s="59"/>
      <c r="S29" s="59"/>
      <c r="T29" s="60">
        <v>0.1</v>
      </c>
      <c r="W29" s="59" t="s">
        <v>58</v>
      </c>
      <c r="X29" s="60">
        <v>0.1</v>
      </c>
      <c r="Y29" s="63"/>
      <c r="Z29" s="63"/>
      <c r="AA29" s="63"/>
      <c r="AB29" t="s">
        <v>59</v>
      </c>
    </row>
    <row r="30" spans="1:33" ht="29.25" x14ac:dyDescent="0.25">
      <c r="P30" s="59" t="s">
        <v>60</v>
      </c>
      <c r="Q30" s="59"/>
      <c r="R30" s="59"/>
      <c r="S30" s="59"/>
      <c r="T30" s="60">
        <v>0.55000000000000004</v>
      </c>
      <c r="W30" s="59" t="s">
        <v>60</v>
      </c>
      <c r="X30" s="60">
        <v>0.3</v>
      </c>
      <c r="Y30" s="63"/>
      <c r="Z30" s="63"/>
      <c r="AA30" s="63"/>
      <c r="AB30" t="s">
        <v>61</v>
      </c>
    </row>
    <row r="31" spans="1:33" ht="29.25" x14ac:dyDescent="0.25">
      <c r="P31" s="59" t="s">
        <v>62</v>
      </c>
      <c r="Q31" s="59"/>
      <c r="R31" s="59"/>
      <c r="S31" s="59"/>
      <c r="T31" s="60">
        <v>0</v>
      </c>
      <c r="W31" s="59" t="s">
        <v>62</v>
      </c>
      <c r="X31" s="60">
        <v>0</v>
      </c>
      <c r="Y31" s="63"/>
      <c r="Z31" s="63"/>
      <c r="AA31" s="63"/>
      <c r="AB31"/>
    </row>
    <row r="32" spans="1:33" ht="57.75" x14ac:dyDescent="0.25">
      <c r="P32" s="59" t="s">
        <v>63</v>
      </c>
      <c r="Q32" s="59"/>
      <c r="R32" s="44"/>
      <c r="S32" s="44"/>
      <c r="T32" s="60">
        <v>0.25</v>
      </c>
      <c r="W32" s="59" t="s">
        <v>63</v>
      </c>
      <c r="X32" s="60">
        <v>0.6</v>
      </c>
      <c r="Y32" s="63"/>
      <c r="Z32" s="63"/>
      <c r="AA32" s="63"/>
      <c r="AB32" t="s">
        <v>64</v>
      </c>
    </row>
    <row r="33" spans="16:28" ht="46.5" customHeight="1" x14ac:dyDescent="0.25">
      <c r="P33" s="59" t="s">
        <v>65</v>
      </c>
      <c r="Q33" s="44"/>
      <c r="R33" s="44"/>
      <c r="S33" s="44"/>
      <c r="T33" s="61">
        <v>0.1</v>
      </c>
      <c r="W33" s="59" t="s">
        <v>18</v>
      </c>
      <c r="X33" s="61"/>
      <c r="Y33" s="6"/>
      <c r="Z33" s="6"/>
      <c r="AA33" s="6"/>
      <c r="AB33"/>
    </row>
    <row r="34" spans="16:28" x14ac:dyDescent="0.25">
      <c r="T34" s="32">
        <f>SUM(T29:T33)</f>
        <v>1</v>
      </c>
      <c r="X34" s="32">
        <f>SUM(X29:X33)</f>
        <v>1</v>
      </c>
      <c r="Y34" s="32"/>
      <c r="Z34" s="32"/>
      <c r="AA34" s="32"/>
      <c r="AB34"/>
    </row>
  </sheetData>
  <dataConsolidate/>
  <mergeCells count="3">
    <mergeCell ref="A1:AD1"/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גיליון1</vt:lpstr>
      <vt:lpstr>הנחות 2015 לפי איזורים</vt:lpstr>
      <vt:lpstr>חלופות - ב עם עדכון הנחות</vt:lpstr>
      <vt:lpstr>חלופות - ב</vt:lpstr>
      <vt:lpstr>'חלופות - ב'!Print_Area</vt:lpstr>
      <vt:lpstr>'חלופות - ב עם עדכון הנחות'!Print_Area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החזר וועדים - גרסה 14.12.16.xlsx</dc:title>
  <dc:subject>החזר וועדים - גרסה 14.12.16.xlsx</dc:subject>
  <dc:creator>עידן גרינבאום</dc:creator>
  <cp:keywords>אפרת מראד</cp:keywords>
  <cp:lastModifiedBy>‏‏משתמש Windows</cp:lastModifiedBy>
  <dcterms:created xsi:type="dcterms:W3CDTF">2016-12-14T18:26:59Z</dcterms:created>
  <dcterms:modified xsi:type="dcterms:W3CDTF">2018-01-11T12:26:13Z</dcterms:modified>
</cp:coreProperties>
</file>