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6975"/>
  </bookViews>
  <sheets>
    <sheet name="גיליון1" sheetId="1" r:id="rId1"/>
    <sheet name="גיליון2" sheetId="2" r:id="rId2"/>
    <sheet name="גיליון3" sheetId="3" r:id="rId3"/>
  </sheets>
  <calcPr calcId="145621"/>
</workbook>
</file>

<file path=xl/calcChain.xml><?xml version="1.0" encoding="utf-8"?>
<calcChain xmlns="http://schemas.openxmlformats.org/spreadsheetml/2006/main">
  <c r="M23" i="1" l="1"/>
  <c r="N23" i="1" s="1"/>
  <c r="M18" i="1"/>
  <c r="M17" i="1"/>
  <c r="N17" i="1" s="1"/>
  <c r="M13" i="1"/>
  <c r="N13" i="1" s="1"/>
  <c r="M11" i="1"/>
  <c r="M10" i="1"/>
  <c r="N10" i="1" s="1"/>
  <c r="M9" i="1"/>
  <c r="N9" i="1" s="1"/>
  <c r="M8" i="1"/>
  <c r="M7" i="1"/>
  <c r="N7" i="1" s="1"/>
  <c r="M5" i="1"/>
  <c r="M3" i="1"/>
  <c r="M4" i="1"/>
  <c r="M16" i="1"/>
  <c r="M12" i="1"/>
  <c r="M24" i="1"/>
  <c r="N24" i="1" s="1"/>
  <c r="N3" i="1"/>
  <c r="N4" i="1"/>
  <c r="N5" i="1"/>
  <c r="N6" i="1"/>
  <c r="N8" i="1"/>
  <c r="M6" i="1"/>
  <c r="M21" i="1"/>
  <c r="N21" i="1" s="1"/>
  <c r="M20" i="1"/>
  <c r="N20" i="1" s="1"/>
  <c r="M19" i="1"/>
  <c r="N19" i="1" s="1"/>
  <c r="N11" i="1"/>
  <c r="N12" i="1"/>
  <c r="N14" i="1"/>
  <c r="N15" i="1"/>
  <c r="N16" i="1"/>
  <c r="N18" i="1"/>
  <c r="N22" i="1"/>
  <c r="J21" i="1" l="1"/>
  <c r="E15" i="1"/>
  <c r="K5" i="1"/>
  <c r="K4" i="1"/>
  <c r="K6" i="1"/>
  <c r="K7" i="1"/>
  <c r="K8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F4" i="1"/>
  <c r="F5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K3" i="1"/>
  <c r="F3" i="1"/>
  <c r="L3" i="1" s="1"/>
  <c r="L24" i="1" l="1"/>
  <c r="L25" i="1"/>
  <c r="L23" i="1"/>
  <c r="L8" i="1"/>
  <c r="L10" i="1"/>
  <c r="L22" i="1"/>
  <c r="L4" i="1"/>
  <c r="L21" i="1"/>
  <c r="L20" i="1"/>
  <c r="L19" i="1"/>
  <c r="L18" i="1"/>
  <c r="L17" i="1"/>
  <c r="L16" i="1"/>
  <c r="L15" i="1"/>
  <c r="L14" i="1"/>
  <c r="L12" i="1"/>
  <c r="L11" i="1"/>
  <c r="L9" i="1"/>
  <c r="L5" i="1"/>
  <c r="L7" i="1"/>
  <c r="L6" i="1"/>
</calcChain>
</file>

<file path=xl/sharedStrings.xml><?xml version="1.0" encoding="utf-8"?>
<sst xmlns="http://schemas.openxmlformats.org/spreadsheetml/2006/main" count="53" uniqueCount="51">
  <si>
    <t>ועד
מקומי</t>
  </si>
  <si>
    <t>מיסי
ועד</t>
  </si>
  <si>
    <t>השתתפות
מועצה</t>
  </si>
  <si>
    <t>הכנסות
אחרות</t>
  </si>
  <si>
    <t>סה"כ
הכנסות</t>
  </si>
  <si>
    <t>שרותים
מקומיים</t>
  </si>
  <si>
    <t>הנהלה
וכלליות</t>
  </si>
  <si>
    <t>הוצאות
אחרות</t>
  </si>
  <si>
    <t>סה"כ
הוצאות</t>
  </si>
  <si>
    <t>הכנסות</t>
  </si>
  <si>
    <t>הוצאות</t>
  </si>
  <si>
    <t>אלומות</t>
  </si>
  <si>
    <t>שרותים
ממלכתיים</t>
  </si>
  <si>
    <t>אלמגור</t>
  </si>
  <si>
    <t>אפיקים</t>
  </si>
  <si>
    <t>אשדות-איחוד</t>
  </si>
  <si>
    <t>אשדות מאוחד</t>
  </si>
  <si>
    <t>בית זרע</t>
  </si>
  <si>
    <t>הערות:</t>
  </si>
  <si>
    <t>עודף</t>
  </si>
  <si>
    <t>גינוסר</t>
  </si>
  <si>
    <t>דגניה א'</t>
  </si>
  <si>
    <t>דגניה ב'</t>
  </si>
  <si>
    <t>האון</t>
  </si>
  <si>
    <t>כנרת-קבוצה</t>
  </si>
  <si>
    <t>כנרת-מושבה</t>
  </si>
  <si>
    <t>מסדה</t>
  </si>
  <si>
    <t>מעגן</t>
  </si>
  <si>
    <t>עין גב</t>
  </si>
  <si>
    <t>פוריה כ.ע</t>
  </si>
  <si>
    <t>פוריה נ.ע</t>
  </si>
  <si>
    <t>פוריה עילית</t>
  </si>
  <si>
    <t>רביד</t>
  </si>
  <si>
    <t>שער הגולן</t>
  </si>
  <si>
    <t>תל קציר</t>
  </si>
  <si>
    <t>חוקוק</t>
  </si>
  <si>
    <t>השתתפות
המועצה
כמופיע
בספריה</t>
  </si>
  <si>
    <t>השתתפות המועצה</t>
  </si>
  <si>
    <t>פער בין
השתת' בפועל למופיע
בדוחות הועד</t>
  </si>
  <si>
    <t>זאב זימל</t>
  </si>
  <si>
    <t>גזבר המועצה</t>
  </si>
  <si>
    <t>אין שיוך זהה לא של הכנסות ולא של הוצאות (מיסי ועד, השתתפות מועצה ועוד')</t>
  </si>
  <si>
    <t>הארות</t>
  </si>
  <si>
    <t>הוועד לא כלל 19 אש"ח לריהוט במועדון+מתקני בטיחות 100 אש"ח</t>
  </si>
  <si>
    <t>נראה שהוועד לא רושם כנדרש את השתתפות המועצה-אלא במיסי תושב?</t>
  </si>
  <si>
    <t>בוועד אין הפרדה בין השתתפות המועצה למיסי וועד</t>
  </si>
  <si>
    <t>הוועד כולל את כל העברות מהמועצה בסכום אחד. ללא פרוט מהות ההכנסה</t>
  </si>
  <si>
    <t>השתת.המועצה כוללת  58 אש"ח לחגיגות 90 ח"פ</t>
  </si>
  <si>
    <t>הוועד לא כלל 65 אש"ח לבית יגאל אלון+ 40 אש"ח לחגיגות יובל +50 אש"ח לפסטיבל צעירים</t>
  </si>
  <si>
    <t>נראה כי הוועד רושם הכנסות רק ע"פ תקבול בפועל בבנק</t>
  </si>
  <si>
    <t>הוועד לא כלל 10 אש"ח לחינוך ב"פ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</si>
</sst>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4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u/>
      <sz val="12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/>
    <xf numFmtId="165" fontId="2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rightToLeft="1" tabSelected="1" zoomScale="110" zoomScaleNormal="11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O15" sqref="O15"/>
    </sheetView>
  </sheetViews>
  <sheetFormatPr defaultColWidth="9" defaultRowHeight="15.75" x14ac:dyDescent="0.25"/>
  <cols>
    <col min="1" max="1" width="2.875" style="1" customWidth="1"/>
    <col min="2" max="2" width="11.125" style="1" bestFit="1" customWidth="1"/>
    <col min="3" max="3" width="6.5" style="1" bestFit="1" customWidth="1"/>
    <col min="4" max="4" width="8.125" style="6" bestFit="1" customWidth="1"/>
    <col min="5" max="5" width="6.5" style="6" bestFit="1" customWidth="1"/>
    <col min="6" max="8" width="9" style="1"/>
    <col min="9" max="9" width="7" style="1" customWidth="1"/>
    <col min="10" max="10" width="6.5" style="1" bestFit="1" customWidth="1"/>
    <col min="11" max="11" width="9" style="1"/>
    <col min="12" max="12" width="4.875" style="6" bestFit="1" customWidth="1"/>
    <col min="13" max="13" width="9" style="6"/>
    <col min="14" max="14" width="10.875" style="6" customWidth="1"/>
    <col min="15" max="15" width="27.125" style="1" customWidth="1"/>
    <col min="16" max="16384" width="9" style="1"/>
  </cols>
  <sheetData>
    <row r="1" spans="1:15" x14ac:dyDescent="0.25">
      <c r="C1" s="22" t="s">
        <v>9</v>
      </c>
      <c r="D1" s="22"/>
      <c r="E1" s="22"/>
      <c r="F1" s="22"/>
      <c r="G1" s="23" t="s">
        <v>10</v>
      </c>
      <c r="H1" s="23"/>
      <c r="I1" s="23"/>
      <c r="J1" s="23"/>
      <c r="K1" s="23"/>
      <c r="L1" s="4"/>
      <c r="M1" s="24" t="s">
        <v>37</v>
      </c>
      <c r="N1" s="24"/>
      <c r="O1" s="1" t="s">
        <v>42</v>
      </c>
    </row>
    <row r="2" spans="1:15" ht="62.25" customHeight="1" x14ac:dyDescent="0.25">
      <c r="B2" s="2" t="s">
        <v>0</v>
      </c>
      <c r="C2" s="9" t="s">
        <v>1</v>
      </c>
      <c r="D2" s="9" t="s">
        <v>2</v>
      </c>
      <c r="E2" s="9" t="s">
        <v>3</v>
      </c>
      <c r="F2" s="10" t="s">
        <v>4</v>
      </c>
      <c r="G2" s="14" t="s">
        <v>5</v>
      </c>
      <c r="H2" s="14" t="s">
        <v>12</v>
      </c>
      <c r="I2" s="14" t="s">
        <v>6</v>
      </c>
      <c r="J2" s="14" t="s">
        <v>7</v>
      </c>
      <c r="K2" s="15" t="s">
        <v>8</v>
      </c>
      <c r="L2" s="3" t="s">
        <v>19</v>
      </c>
      <c r="M2" s="7" t="s">
        <v>36</v>
      </c>
      <c r="N2" s="7" t="s">
        <v>38</v>
      </c>
    </row>
    <row r="3" spans="1:15" x14ac:dyDescent="0.25">
      <c r="A3" s="1">
        <v>1</v>
      </c>
      <c r="B3" s="4" t="s">
        <v>11</v>
      </c>
      <c r="C3" s="11"/>
      <c r="D3" s="11">
        <v>226</v>
      </c>
      <c r="E3" s="11">
        <v>57</v>
      </c>
      <c r="F3" s="12">
        <f>SUM(C3:E3)</f>
        <v>283</v>
      </c>
      <c r="G3" s="16">
        <v>184</v>
      </c>
      <c r="H3" s="16">
        <v>93</v>
      </c>
      <c r="I3" s="16">
        <v>5</v>
      </c>
      <c r="J3" s="16">
        <v>1</v>
      </c>
      <c r="K3" s="17">
        <f>SUM(G3:J3)</f>
        <v>283</v>
      </c>
      <c r="L3" s="19">
        <f>F3-K3</f>
        <v>0</v>
      </c>
      <c r="M3" s="8">
        <f>97-4</f>
        <v>93</v>
      </c>
      <c r="N3" s="8">
        <f t="shared" ref="N3:N8" si="0">M3-D3</f>
        <v>-133</v>
      </c>
      <c r="O3" s="1" t="s">
        <v>45</v>
      </c>
    </row>
    <row r="4" spans="1:15" x14ac:dyDescent="0.25">
      <c r="A4" s="1">
        <v>2</v>
      </c>
      <c r="B4" s="4" t="s">
        <v>13</v>
      </c>
      <c r="C4" s="11"/>
      <c r="D4" s="11">
        <v>225</v>
      </c>
      <c r="E4" s="11">
        <v>396</v>
      </c>
      <c r="F4" s="12">
        <f t="shared" ref="F4:F25" si="1">SUM(C4:E4)</f>
        <v>621</v>
      </c>
      <c r="G4" s="16">
        <v>362</v>
      </c>
      <c r="H4" s="16">
        <v>264</v>
      </c>
      <c r="I4" s="16">
        <v>27</v>
      </c>
      <c r="J4" s="16"/>
      <c r="K4" s="17">
        <f t="shared" ref="K4:K25" si="2">SUM(G4:J4)</f>
        <v>653</v>
      </c>
      <c r="L4" s="19">
        <f t="shared" ref="L4:L25" si="3">F4-K4</f>
        <v>-32</v>
      </c>
      <c r="M4" s="8">
        <f>50+165</f>
        <v>215</v>
      </c>
      <c r="N4" s="8">
        <f t="shared" si="0"/>
        <v>-10</v>
      </c>
    </row>
    <row r="5" spans="1:15" x14ac:dyDescent="0.25">
      <c r="A5" s="1">
        <v>3</v>
      </c>
      <c r="B5" s="4" t="s">
        <v>14</v>
      </c>
      <c r="C5" s="11">
        <v>5</v>
      </c>
      <c r="D5" s="11">
        <v>591</v>
      </c>
      <c r="E5" s="11"/>
      <c r="F5" s="12">
        <f t="shared" si="1"/>
        <v>596</v>
      </c>
      <c r="G5" s="16">
        <v>587</v>
      </c>
      <c r="H5" s="16">
        <v>7</v>
      </c>
      <c r="I5" s="16">
        <v>2</v>
      </c>
      <c r="J5" s="16"/>
      <c r="K5" s="17">
        <f>SUM(G5:J5)</f>
        <v>596</v>
      </c>
      <c r="L5" s="19">
        <f t="shared" si="3"/>
        <v>0</v>
      </c>
      <c r="M5" s="8">
        <f>350</f>
        <v>350</v>
      </c>
      <c r="N5" s="8">
        <f t="shared" si="0"/>
        <v>-241</v>
      </c>
      <c r="O5" s="1" t="s">
        <v>46</v>
      </c>
    </row>
    <row r="6" spans="1:15" x14ac:dyDescent="0.25">
      <c r="A6" s="1">
        <v>4</v>
      </c>
      <c r="B6" s="4" t="s">
        <v>15</v>
      </c>
      <c r="C6" s="11"/>
      <c r="D6" s="11">
        <v>530</v>
      </c>
      <c r="E6" s="11">
        <v>302</v>
      </c>
      <c r="F6" s="12">
        <f t="shared" si="1"/>
        <v>832</v>
      </c>
      <c r="G6" s="16">
        <v>678</v>
      </c>
      <c r="H6" s="16">
        <v>57</v>
      </c>
      <c r="I6" s="16"/>
      <c r="J6" s="16"/>
      <c r="K6" s="17">
        <f t="shared" si="2"/>
        <v>735</v>
      </c>
      <c r="L6" s="19">
        <f t="shared" si="3"/>
        <v>97</v>
      </c>
      <c r="M6" s="8">
        <f>227-26</f>
        <v>201</v>
      </c>
      <c r="N6" s="8">
        <f t="shared" si="0"/>
        <v>-329</v>
      </c>
      <c r="O6" s="1" t="s">
        <v>45</v>
      </c>
    </row>
    <row r="7" spans="1:15" x14ac:dyDescent="0.25">
      <c r="A7" s="1">
        <v>5</v>
      </c>
      <c r="B7" s="4" t="s">
        <v>16</v>
      </c>
      <c r="C7" s="11"/>
      <c r="D7" s="11">
        <v>147</v>
      </c>
      <c r="E7" s="11"/>
      <c r="F7" s="12">
        <f t="shared" si="1"/>
        <v>147</v>
      </c>
      <c r="G7" s="16">
        <v>141</v>
      </c>
      <c r="H7" s="16"/>
      <c r="I7" s="16">
        <v>5</v>
      </c>
      <c r="J7" s="16">
        <v>1</v>
      </c>
      <c r="K7" s="17">
        <f t="shared" si="2"/>
        <v>147</v>
      </c>
      <c r="L7" s="19">
        <f t="shared" si="3"/>
        <v>0</v>
      </c>
      <c r="M7" s="8">
        <f>223</f>
        <v>223</v>
      </c>
      <c r="N7" s="8">
        <f t="shared" si="0"/>
        <v>76</v>
      </c>
    </row>
    <row r="8" spans="1:15" x14ac:dyDescent="0.25">
      <c r="A8" s="1">
        <v>6</v>
      </c>
      <c r="B8" s="4" t="s">
        <v>17</v>
      </c>
      <c r="C8" s="11"/>
      <c r="D8" s="11">
        <v>289</v>
      </c>
      <c r="E8" s="11">
        <v>188</v>
      </c>
      <c r="F8" s="12">
        <f t="shared" si="1"/>
        <v>477</v>
      </c>
      <c r="G8" s="16">
        <v>475</v>
      </c>
      <c r="H8" s="16"/>
      <c r="I8" s="16">
        <v>2</v>
      </c>
      <c r="J8" s="16"/>
      <c r="K8" s="17">
        <f t="shared" si="2"/>
        <v>477</v>
      </c>
      <c r="L8" s="19">
        <f t="shared" si="3"/>
        <v>0</v>
      </c>
      <c r="M8" s="8">
        <f>218</f>
        <v>218</v>
      </c>
      <c r="N8" s="8">
        <f t="shared" si="0"/>
        <v>-71</v>
      </c>
      <c r="O8" s="1" t="s">
        <v>47</v>
      </c>
    </row>
    <row r="9" spans="1:15" x14ac:dyDescent="0.25">
      <c r="A9" s="1">
        <v>7</v>
      </c>
      <c r="B9" s="4" t="s">
        <v>20</v>
      </c>
      <c r="C9" s="11"/>
      <c r="D9" s="11">
        <v>160</v>
      </c>
      <c r="E9" s="11">
        <v>22</v>
      </c>
      <c r="F9" s="12">
        <f t="shared" si="1"/>
        <v>182</v>
      </c>
      <c r="G9" s="16">
        <v>137</v>
      </c>
      <c r="H9" s="16">
        <v>40</v>
      </c>
      <c r="I9" s="16">
        <v>7</v>
      </c>
      <c r="J9" s="16">
        <v>1</v>
      </c>
      <c r="K9" s="17">
        <f t="shared" si="2"/>
        <v>185</v>
      </c>
      <c r="L9" s="19">
        <f t="shared" si="3"/>
        <v>-3</v>
      </c>
      <c r="M9" s="8">
        <f>315</f>
        <v>315</v>
      </c>
      <c r="N9" s="8">
        <f t="shared" ref="N9:N19" si="4">M9-D9</f>
        <v>155</v>
      </c>
      <c r="O9" s="1" t="s">
        <v>48</v>
      </c>
    </row>
    <row r="10" spans="1:15" x14ac:dyDescent="0.25">
      <c r="A10" s="1">
        <v>8</v>
      </c>
      <c r="B10" s="4" t="s">
        <v>21</v>
      </c>
      <c r="C10" s="11"/>
      <c r="D10" s="11">
        <v>349</v>
      </c>
      <c r="E10" s="11">
        <v>21</v>
      </c>
      <c r="F10" s="12">
        <f t="shared" si="1"/>
        <v>370</v>
      </c>
      <c r="G10" s="16">
        <v>197</v>
      </c>
      <c r="H10" s="16">
        <v>90</v>
      </c>
      <c r="I10" s="16">
        <v>1</v>
      </c>
      <c r="J10" s="16"/>
      <c r="K10" s="17">
        <f t="shared" si="2"/>
        <v>288</v>
      </c>
      <c r="L10" s="19">
        <f t="shared" si="3"/>
        <v>82</v>
      </c>
      <c r="M10" s="8">
        <f>183</f>
        <v>183</v>
      </c>
      <c r="N10" s="8">
        <f t="shared" si="4"/>
        <v>-166</v>
      </c>
      <c r="O10" s="1" t="s">
        <v>46</v>
      </c>
    </row>
    <row r="11" spans="1:15" x14ac:dyDescent="0.25">
      <c r="A11" s="1">
        <v>9</v>
      </c>
      <c r="B11" s="4" t="s">
        <v>22</v>
      </c>
      <c r="C11" s="11">
        <v>274</v>
      </c>
      <c r="D11" s="11">
        <v>212</v>
      </c>
      <c r="E11" s="11">
        <v>34</v>
      </c>
      <c r="F11" s="12">
        <f t="shared" si="1"/>
        <v>520</v>
      </c>
      <c r="G11" s="16">
        <v>366</v>
      </c>
      <c r="H11" s="16">
        <v>5</v>
      </c>
      <c r="I11" s="16">
        <v>138</v>
      </c>
      <c r="J11" s="16">
        <v>7</v>
      </c>
      <c r="K11" s="17">
        <f t="shared" si="2"/>
        <v>516</v>
      </c>
      <c r="L11" s="19">
        <f t="shared" si="3"/>
        <v>4</v>
      </c>
      <c r="M11" s="8">
        <f>237-25</f>
        <v>212</v>
      </c>
      <c r="N11" s="8">
        <f t="shared" si="4"/>
        <v>0</v>
      </c>
    </row>
    <row r="12" spans="1:15" x14ac:dyDescent="0.25">
      <c r="A12" s="1">
        <v>10</v>
      </c>
      <c r="B12" s="4" t="s">
        <v>23</v>
      </c>
      <c r="C12" s="11">
        <v>83</v>
      </c>
      <c r="D12" s="11">
        <v>62</v>
      </c>
      <c r="E12" s="11">
        <v>163</v>
      </c>
      <c r="F12" s="12">
        <f t="shared" si="1"/>
        <v>308</v>
      </c>
      <c r="G12" s="16">
        <v>281</v>
      </c>
      <c r="H12" s="16">
        <v>11</v>
      </c>
      <c r="I12" s="16">
        <v>5</v>
      </c>
      <c r="J12" s="16">
        <v>11</v>
      </c>
      <c r="K12" s="17">
        <f t="shared" si="2"/>
        <v>308</v>
      </c>
      <c r="L12" s="19">
        <f t="shared" si="3"/>
        <v>0</v>
      </c>
      <c r="M12" s="8">
        <f>62-5</f>
        <v>57</v>
      </c>
      <c r="N12" s="8">
        <f t="shared" si="4"/>
        <v>-5</v>
      </c>
    </row>
    <row r="13" spans="1:15" x14ac:dyDescent="0.25">
      <c r="B13" s="4" t="s">
        <v>35</v>
      </c>
      <c r="C13" s="11"/>
      <c r="D13" s="11"/>
      <c r="E13" s="11"/>
      <c r="F13" s="12"/>
      <c r="G13" s="16"/>
      <c r="H13" s="16"/>
      <c r="I13" s="16"/>
      <c r="J13" s="16"/>
      <c r="K13" s="17"/>
      <c r="L13" s="19"/>
      <c r="M13" s="8">
        <f>114</f>
        <v>114</v>
      </c>
      <c r="N13" s="8">
        <f t="shared" si="4"/>
        <v>114</v>
      </c>
    </row>
    <row r="14" spans="1:15" x14ac:dyDescent="0.25">
      <c r="A14" s="1">
        <v>11</v>
      </c>
      <c r="B14" s="4" t="s">
        <v>24</v>
      </c>
      <c r="C14" s="11"/>
      <c r="D14" s="11">
        <v>161</v>
      </c>
      <c r="E14" s="11"/>
      <c r="F14" s="12">
        <f t="shared" si="1"/>
        <v>161</v>
      </c>
      <c r="G14" s="16">
        <v>128</v>
      </c>
      <c r="H14" s="16">
        <v>27</v>
      </c>
      <c r="I14" s="16">
        <v>5</v>
      </c>
      <c r="J14" s="16">
        <v>1</v>
      </c>
      <c r="K14" s="17">
        <f t="shared" si="2"/>
        <v>161</v>
      </c>
      <c r="L14" s="19">
        <f t="shared" si="3"/>
        <v>0</v>
      </c>
      <c r="M14" s="8">
        <v>189</v>
      </c>
      <c r="N14" s="8">
        <f t="shared" si="4"/>
        <v>28</v>
      </c>
    </row>
    <row r="15" spans="1:15" x14ac:dyDescent="0.25">
      <c r="A15" s="1">
        <v>12</v>
      </c>
      <c r="B15" s="4" t="s">
        <v>25</v>
      </c>
      <c r="C15" s="11">
        <v>387</v>
      </c>
      <c r="D15" s="11">
        <v>300</v>
      </c>
      <c r="E15" s="11">
        <f>722+15+15</f>
        <v>752</v>
      </c>
      <c r="F15" s="12">
        <f t="shared" si="1"/>
        <v>1439</v>
      </c>
      <c r="G15" s="16">
        <v>469</v>
      </c>
      <c r="H15" s="16">
        <v>590</v>
      </c>
      <c r="I15" s="16">
        <v>255</v>
      </c>
      <c r="J15" s="16">
        <v>23</v>
      </c>
      <c r="K15" s="17">
        <f t="shared" si="2"/>
        <v>1337</v>
      </c>
      <c r="L15" s="19">
        <f t="shared" si="3"/>
        <v>102</v>
      </c>
      <c r="M15" s="8">
        <v>310</v>
      </c>
      <c r="N15" s="8">
        <f t="shared" si="4"/>
        <v>10</v>
      </c>
      <c r="O15" s="1" t="s">
        <v>50</v>
      </c>
    </row>
    <row r="16" spans="1:15" x14ac:dyDescent="0.25">
      <c r="A16" s="1">
        <v>13</v>
      </c>
      <c r="B16" s="4" t="s">
        <v>26</v>
      </c>
      <c r="C16" s="11"/>
      <c r="D16" s="11">
        <v>92</v>
      </c>
      <c r="E16" s="11">
        <v>37</v>
      </c>
      <c r="F16" s="12">
        <f t="shared" si="1"/>
        <v>129</v>
      </c>
      <c r="G16" s="16">
        <v>127</v>
      </c>
      <c r="H16" s="16">
        <v>2</v>
      </c>
      <c r="I16" s="16"/>
      <c r="J16" s="16"/>
      <c r="K16" s="17">
        <f t="shared" si="2"/>
        <v>129</v>
      </c>
      <c r="L16" s="19">
        <f t="shared" si="3"/>
        <v>0</v>
      </c>
      <c r="M16" s="8">
        <f>93</f>
        <v>93</v>
      </c>
      <c r="N16" s="8">
        <f t="shared" si="4"/>
        <v>1</v>
      </c>
    </row>
    <row r="17" spans="1:15" x14ac:dyDescent="0.25">
      <c r="A17" s="1">
        <v>14</v>
      </c>
      <c r="B17" s="4" t="s">
        <v>27</v>
      </c>
      <c r="C17" s="11"/>
      <c r="D17" s="11">
        <v>75</v>
      </c>
      <c r="E17" s="11">
        <v>127</v>
      </c>
      <c r="F17" s="12">
        <f t="shared" si="1"/>
        <v>202</v>
      </c>
      <c r="G17" s="16">
        <v>54</v>
      </c>
      <c r="H17" s="16">
        <v>143</v>
      </c>
      <c r="I17" s="16">
        <v>4</v>
      </c>
      <c r="J17" s="16">
        <v>1</v>
      </c>
      <c r="K17" s="17">
        <f t="shared" si="2"/>
        <v>202</v>
      </c>
      <c r="L17" s="19">
        <f t="shared" si="3"/>
        <v>0</v>
      </c>
      <c r="M17" s="8">
        <f>78</f>
        <v>78</v>
      </c>
      <c r="N17" s="8">
        <f t="shared" si="4"/>
        <v>3</v>
      </c>
    </row>
    <row r="18" spans="1:15" x14ac:dyDescent="0.25">
      <c r="A18" s="1">
        <v>15</v>
      </c>
      <c r="B18" s="4" t="s">
        <v>28</v>
      </c>
      <c r="C18" s="11">
        <v>106</v>
      </c>
      <c r="D18" s="11">
        <v>168</v>
      </c>
      <c r="E18" s="11"/>
      <c r="F18" s="12">
        <f t="shared" si="1"/>
        <v>274</v>
      </c>
      <c r="G18" s="16">
        <v>108</v>
      </c>
      <c r="H18" s="16">
        <v>166</v>
      </c>
      <c r="I18" s="16"/>
      <c r="J18" s="16"/>
      <c r="K18" s="17">
        <f t="shared" si="2"/>
        <v>274</v>
      </c>
      <c r="L18" s="19">
        <f t="shared" si="3"/>
        <v>0</v>
      </c>
      <c r="M18" s="8">
        <f>114</f>
        <v>114</v>
      </c>
      <c r="N18" s="8">
        <f t="shared" si="4"/>
        <v>-54</v>
      </c>
    </row>
    <row r="19" spans="1:15" x14ac:dyDescent="0.25">
      <c r="A19" s="1">
        <v>16</v>
      </c>
      <c r="B19" s="4" t="s">
        <v>29</v>
      </c>
      <c r="C19" s="11">
        <v>129</v>
      </c>
      <c r="D19" s="11">
        <v>340</v>
      </c>
      <c r="E19" s="11">
        <v>297</v>
      </c>
      <c r="F19" s="12">
        <f t="shared" si="1"/>
        <v>766</v>
      </c>
      <c r="G19" s="16">
        <v>293</v>
      </c>
      <c r="H19" s="16">
        <v>24</v>
      </c>
      <c r="I19" s="16">
        <v>212</v>
      </c>
      <c r="J19" s="16">
        <v>115</v>
      </c>
      <c r="K19" s="17">
        <f t="shared" si="2"/>
        <v>644</v>
      </c>
      <c r="L19" s="19">
        <f t="shared" si="3"/>
        <v>122</v>
      </c>
      <c r="M19" s="8">
        <f>320</f>
        <v>320</v>
      </c>
      <c r="N19" s="8">
        <f t="shared" si="4"/>
        <v>-20</v>
      </c>
    </row>
    <row r="20" spans="1:15" x14ac:dyDescent="0.25">
      <c r="A20" s="1">
        <v>17</v>
      </c>
      <c r="B20" s="4" t="s">
        <v>30</v>
      </c>
      <c r="C20" s="11">
        <v>334</v>
      </c>
      <c r="D20" s="11">
        <v>760</v>
      </c>
      <c r="E20" s="11">
        <v>395</v>
      </c>
      <c r="F20" s="12">
        <f t="shared" si="1"/>
        <v>1489</v>
      </c>
      <c r="G20" s="16">
        <v>705</v>
      </c>
      <c r="H20" s="16">
        <v>340</v>
      </c>
      <c r="I20" s="16">
        <v>421</v>
      </c>
      <c r="J20" s="16">
        <v>4</v>
      </c>
      <c r="K20" s="17">
        <f t="shared" si="2"/>
        <v>1470</v>
      </c>
      <c r="L20" s="19">
        <f t="shared" si="3"/>
        <v>19</v>
      </c>
      <c r="M20" s="8">
        <f>779+100</f>
        <v>879</v>
      </c>
      <c r="N20" s="8">
        <f>M20-D20</f>
        <v>119</v>
      </c>
      <c r="O20" s="1" t="s">
        <v>43</v>
      </c>
    </row>
    <row r="21" spans="1:15" x14ac:dyDescent="0.25">
      <c r="A21" s="1">
        <v>18</v>
      </c>
      <c r="B21" s="4" t="s">
        <v>31</v>
      </c>
      <c r="C21" s="11">
        <v>1061</v>
      </c>
      <c r="D21" s="11">
        <v>251</v>
      </c>
      <c r="E21" s="11">
        <v>2340</v>
      </c>
      <c r="F21" s="12">
        <f t="shared" si="1"/>
        <v>3652</v>
      </c>
      <c r="G21" s="16">
        <v>441</v>
      </c>
      <c r="H21" s="16">
        <v>1170</v>
      </c>
      <c r="I21" s="16">
        <v>398</v>
      </c>
      <c r="J21" s="16">
        <f>1813+13</f>
        <v>1826</v>
      </c>
      <c r="K21" s="17">
        <f t="shared" si="2"/>
        <v>3835</v>
      </c>
      <c r="L21" s="19">
        <f t="shared" si="3"/>
        <v>-183</v>
      </c>
      <c r="M21" s="8">
        <f>172+568-43</f>
        <v>697</v>
      </c>
      <c r="N21" s="8">
        <f t="shared" ref="N21:N24" si="5">M21-D21</f>
        <v>446</v>
      </c>
      <c r="O21" s="1" t="s">
        <v>44</v>
      </c>
    </row>
    <row r="22" spans="1:15" x14ac:dyDescent="0.25">
      <c r="A22" s="1">
        <v>19</v>
      </c>
      <c r="B22" s="4" t="s">
        <v>32</v>
      </c>
      <c r="C22" s="11"/>
      <c r="D22" s="11">
        <v>26</v>
      </c>
      <c r="E22" s="11">
        <v>97</v>
      </c>
      <c r="F22" s="12">
        <f t="shared" si="1"/>
        <v>123</v>
      </c>
      <c r="G22" s="16">
        <v>95</v>
      </c>
      <c r="H22" s="16">
        <v>10</v>
      </c>
      <c r="I22" s="16"/>
      <c r="J22" s="16">
        <v>17</v>
      </c>
      <c r="K22" s="17">
        <f t="shared" si="2"/>
        <v>122</v>
      </c>
      <c r="L22" s="19">
        <f t="shared" si="3"/>
        <v>1</v>
      </c>
      <c r="M22" s="8">
        <v>26</v>
      </c>
      <c r="N22" s="8">
        <f t="shared" si="5"/>
        <v>0</v>
      </c>
    </row>
    <row r="23" spans="1:15" x14ac:dyDescent="0.25">
      <c r="A23" s="1">
        <v>20</v>
      </c>
      <c r="B23" s="5" t="s">
        <v>33</v>
      </c>
      <c r="C23" s="13"/>
      <c r="D23" s="11">
        <v>146</v>
      </c>
      <c r="E23" s="11">
        <v>1594</v>
      </c>
      <c r="F23" s="12">
        <f t="shared" si="1"/>
        <v>1740</v>
      </c>
      <c r="G23" s="16">
        <v>650</v>
      </c>
      <c r="H23" s="16">
        <v>1090</v>
      </c>
      <c r="I23" s="16"/>
      <c r="J23" s="16"/>
      <c r="K23" s="17">
        <f t="shared" si="2"/>
        <v>1740</v>
      </c>
      <c r="L23" s="19">
        <f t="shared" si="3"/>
        <v>0</v>
      </c>
      <c r="M23" s="8">
        <f>193</f>
        <v>193</v>
      </c>
      <c r="N23" s="8">
        <f t="shared" si="5"/>
        <v>47</v>
      </c>
      <c r="O23" s="1" t="s">
        <v>49</v>
      </c>
    </row>
    <row r="24" spans="1:15" x14ac:dyDescent="0.25">
      <c r="A24" s="1">
        <v>21</v>
      </c>
      <c r="B24" s="5" t="s">
        <v>34</v>
      </c>
      <c r="C24" s="13"/>
      <c r="D24" s="11"/>
      <c r="E24" s="11"/>
      <c r="F24" s="12">
        <f t="shared" si="1"/>
        <v>0</v>
      </c>
      <c r="G24" s="18"/>
      <c r="H24" s="18"/>
      <c r="I24" s="18"/>
      <c r="J24" s="18"/>
      <c r="K24" s="17">
        <f t="shared" si="2"/>
        <v>0</v>
      </c>
      <c r="L24" s="19">
        <f t="shared" si="3"/>
        <v>0</v>
      </c>
      <c r="M24" s="8">
        <f>108-11</f>
        <v>97</v>
      </c>
      <c r="N24" s="8">
        <f t="shared" si="5"/>
        <v>97</v>
      </c>
    </row>
    <row r="25" spans="1:15" x14ac:dyDescent="0.25">
      <c r="A25" s="1">
        <v>22</v>
      </c>
      <c r="B25" s="5"/>
      <c r="C25" s="13"/>
      <c r="D25" s="11"/>
      <c r="E25" s="11"/>
      <c r="F25" s="12">
        <f t="shared" si="1"/>
        <v>0</v>
      </c>
      <c r="G25" s="18"/>
      <c r="H25" s="18"/>
      <c r="I25" s="18"/>
      <c r="J25" s="18"/>
      <c r="K25" s="17">
        <f t="shared" si="2"/>
        <v>0</v>
      </c>
      <c r="L25" s="19">
        <f t="shared" si="3"/>
        <v>0</v>
      </c>
      <c r="M25" s="8"/>
      <c r="N25" s="8"/>
    </row>
    <row r="26" spans="1:15" x14ac:dyDescent="0.25">
      <c r="L26" s="20"/>
    </row>
    <row r="27" spans="1:15" x14ac:dyDescent="0.25">
      <c r="B27" s="21" t="s">
        <v>18</v>
      </c>
    </row>
    <row r="28" spans="1:15" x14ac:dyDescent="0.25">
      <c r="B28" s="1" t="s">
        <v>41</v>
      </c>
      <c r="M28" s="6" t="s">
        <v>39</v>
      </c>
    </row>
    <row r="29" spans="1:15" x14ac:dyDescent="0.25">
      <c r="M29" s="6" t="s">
        <v>40</v>
      </c>
    </row>
  </sheetData>
  <mergeCells count="3">
    <mergeCell ref="C1:F1"/>
    <mergeCell ref="G1:K1"/>
    <mergeCell ref="M1:N1"/>
  </mergeCells>
  <pageMargins left="0.51181102362204722" right="0.51181102362204722" top="0.74803149606299213" bottom="0.74803149606299213" header="0.31496062992125984" footer="0.31496062992125984"/>
  <pageSetup paperSize="9" orientation="landscape" verticalDpi="0" r:id="rId1"/>
  <headerFooter>
    <oddHeader>&amp;C&amp;"David,מודגש"&amp;14מועצה אזורית עמק הירדן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דוחות כספיים ועדיים מקומיים</dc:title>
  <dc:creator>פירחה אוחיון</dc:creator>
  <cp:keywords>אפרת מראד</cp:keywords>
  <cp:lastModifiedBy>‏‏משתמש Windows</cp:lastModifiedBy>
  <cp:lastPrinted>2017-08-24T07:26:34Z</cp:lastPrinted>
  <dcterms:created xsi:type="dcterms:W3CDTF">2017-08-24T05:38:36Z</dcterms:created>
  <dcterms:modified xsi:type="dcterms:W3CDTF">2018-01-11T12:14:38Z</dcterms:modified>
</cp:coreProperties>
</file>